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spal\Desktop\"/>
    </mc:Choice>
  </mc:AlternateContent>
  <workbookProtection lockStructure="1"/>
  <bookViews>
    <workbookView xWindow="15345" yWindow="105" windowWidth="5145" windowHeight="7575" tabRatio="834"/>
  </bookViews>
  <sheets>
    <sheet name="Cover Sheet - Deckblatt" sheetId="1" r:id="rId1"/>
    <sheet name="Test Results - Prüfergeb. (1)" sheetId="2" r:id="rId2"/>
    <sheet name="Test Results - Prüfergeb. (2)" sheetId="54" r:id="rId3"/>
    <sheet name="Test Results - Prüfergeb. (3)" sheetId="55" r:id="rId4"/>
    <sheet name="Test Results - Prüfergeb. (4)" sheetId="56" r:id="rId5"/>
    <sheet name="Test Results - Prüfergeb. (5)" sheetId="57" r:id="rId6"/>
    <sheet name="Attachments Anlagen" sheetId="26" r:id="rId7"/>
    <sheet name="PullDown" sheetId="16" state="hidden" r:id="rId8"/>
    <sheet name="Change Historie" sheetId="49" state="hidden" r:id="rId9"/>
  </sheets>
  <calcPr calcId="162913"/>
</workbook>
</file>

<file path=xl/calcChain.xml><?xml version="1.0" encoding="utf-8"?>
<calcChain xmlns="http://schemas.openxmlformats.org/spreadsheetml/2006/main">
  <c r="AA3" i="57" l="1"/>
  <c r="AA3" i="56"/>
  <c r="AA3" i="55"/>
  <c r="AA3" i="54"/>
  <c r="V7" i="57" l="1"/>
  <c r="H7" i="57"/>
  <c r="AH5" i="57"/>
  <c r="W5" i="57"/>
  <c r="O5" i="57"/>
  <c r="H5" i="57"/>
  <c r="B5" i="57"/>
  <c r="J3" i="57"/>
  <c r="W2" i="57"/>
  <c r="J2" i="57"/>
  <c r="AF1" i="57"/>
  <c r="V7" i="56"/>
  <c r="H7" i="56"/>
  <c r="AH5" i="56"/>
  <c r="W5" i="56"/>
  <c r="O5" i="56"/>
  <c r="H5" i="56"/>
  <c r="B5" i="56"/>
  <c r="J3" i="56"/>
  <c r="W2" i="56"/>
  <c r="J2" i="56"/>
  <c r="AF1" i="56"/>
  <c r="V7" i="55"/>
  <c r="H7" i="55"/>
  <c r="AH5" i="55"/>
  <c r="W5" i="55"/>
  <c r="O5" i="55"/>
  <c r="H5" i="55"/>
  <c r="B5" i="55"/>
  <c r="J3" i="55"/>
  <c r="W2" i="55"/>
  <c r="J2" i="55"/>
  <c r="AF1" i="55"/>
  <c r="AF1" i="54"/>
  <c r="W5" i="2"/>
  <c r="V7" i="54"/>
  <c r="H7" i="54"/>
  <c r="AH5" i="54"/>
  <c r="W5" i="54"/>
  <c r="O5" i="54"/>
  <c r="H5" i="54"/>
  <c r="B5" i="54"/>
  <c r="J3" i="54"/>
  <c r="W2" i="54"/>
  <c r="J2" i="54"/>
  <c r="W2" i="2"/>
  <c r="X7" i="26" l="1"/>
  <c r="AB5" i="26"/>
  <c r="AL3" i="26"/>
  <c r="AC3" i="26"/>
  <c r="Y2" i="26"/>
  <c r="F6" i="26" l="1"/>
  <c r="H7" i="2"/>
  <c r="O5" i="26"/>
  <c r="H5" i="26"/>
  <c r="B5" i="26"/>
  <c r="J3" i="26"/>
  <c r="J2" i="26"/>
  <c r="V7" i="2"/>
  <c r="P3" i="1" l="1"/>
  <c r="AE10" i="26" l="1"/>
  <c r="AI22" i="1"/>
  <c r="V29" i="1"/>
  <c r="V28" i="1"/>
  <c r="V27" i="1"/>
  <c r="V25" i="1"/>
  <c r="V24" i="1"/>
  <c r="K27" i="1"/>
  <c r="K22" i="1"/>
  <c r="V22" i="1"/>
  <c r="V26" i="1"/>
  <c r="V23" i="1"/>
  <c r="K29" i="1"/>
  <c r="K28" i="1"/>
  <c r="K26" i="1"/>
  <c r="K25" i="1"/>
  <c r="K24" i="1"/>
  <c r="K23" i="1"/>
  <c r="B29" i="1" l="1"/>
  <c r="B28" i="1"/>
  <c r="B27" i="1"/>
  <c r="B26" i="1"/>
  <c r="B25" i="1"/>
  <c r="B24" i="1"/>
  <c r="B23" i="1"/>
  <c r="B22" i="1"/>
  <c r="B28" i="26" l="1"/>
  <c r="B21" i="26" l="1"/>
  <c r="B25" i="26"/>
  <c r="B22" i="26"/>
  <c r="B23" i="26" l="1"/>
  <c r="B36" i="26" l="1"/>
  <c r="B32" i="26"/>
  <c r="B30" i="26"/>
  <c r="B26" i="26"/>
  <c r="O5" i="2" l="1"/>
  <c r="H5" i="2"/>
  <c r="B5" i="2"/>
  <c r="J3" i="2"/>
  <c r="J2" i="2"/>
  <c r="B20" i="26" l="1"/>
  <c r="B19" i="26"/>
  <c r="B18" i="26"/>
  <c r="B17" i="26"/>
  <c r="B16" i="26"/>
  <c r="B14" i="26"/>
  <c r="B24" i="26" l="1"/>
  <c r="B37" i="26"/>
  <c r="B35" i="26"/>
  <c r="B34" i="26"/>
  <c r="B33" i="26"/>
  <c r="B31" i="26"/>
  <c r="B29" i="26"/>
  <c r="B27" i="26"/>
  <c r="B15" i="26"/>
  <c r="B13" i="26"/>
  <c r="AA3" i="2" l="1"/>
  <c r="AF1" i="2"/>
  <c r="AT1" i="1"/>
  <c r="B3" i="1" s="1"/>
  <c r="B4" i="1" l="1"/>
  <c r="AK22" i="1"/>
  <c r="U2" i="2"/>
  <c r="Z12" i="56"/>
  <c r="Z4" i="57"/>
  <c r="Z10" i="56"/>
  <c r="AC12" i="56"/>
  <c r="Z4" i="55"/>
  <c r="Z10" i="54"/>
  <c r="AA12" i="57"/>
  <c r="Z4" i="56"/>
  <c r="AA12" i="55"/>
  <c r="Z4" i="54"/>
  <c r="Z12" i="57"/>
  <c r="AA12" i="56"/>
  <c r="Z12" i="55"/>
  <c r="AA12" i="54"/>
  <c r="Z10" i="57"/>
  <c r="AC1" i="56"/>
  <c r="Z10" i="55"/>
  <c r="Z12" i="54"/>
  <c r="AJ12" i="57"/>
  <c r="AF12" i="57"/>
  <c r="Y12" i="57"/>
  <c r="U12" i="57"/>
  <c r="AC10" i="57"/>
  <c r="O4" i="57"/>
  <c r="B3" i="57"/>
  <c r="AE1" i="57"/>
  <c r="AI12" i="56"/>
  <c r="AE12" i="56"/>
  <c r="W12" i="56"/>
  <c r="L12" i="56"/>
  <c r="T10" i="56"/>
  <c r="W4" i="56"/>
  <c r="B4" i="56"/>
  <c r="AG1" i="56"/>
  <c r="AJ12" i="55"/>
  <c r="AF12" i="55"/>
  <c r="Y12" i="55"/>
  <c r="U12" i="55"/>
  <c r="AC10" i="55"/>
  <c r="O4" i="55"/>
  <c r="B3" i="55"/>
  <c r="AE1" i="55"/>
  <c r="U10" i="56"/>
  <c r="H4" i="56"/>
  <c r="B2" i="56"/>
  <c r="AG12" i="55"/>
  <c r="V12" i="55"/>
  <c r="C10" i="55"/>
  <c r="U2" i="55"/>
  <c r="AI12" i="57"/>
  <c r="AE12" i="57"/>
  <c r="X12" i="57"/>
  <c r="P12" i="57"/>
  <c r="U10" i="57"/>
  <c r="U7" i="57"/>
  <c r="AH4" i="57"/>
  <c r="H4" i="57"/>
  <c r="AH2" i="57"/>
  <c r="B2" i="57"/>
  <c r="AC1" i="57"/>
  <c r="AH12" i="56"/>
  <c r="AD12" i="56"/>
  <c r="V12" i="56"/>
  <c r="C12" i="56"/>
  <c r="C10" i="56"/>
  <c r="B7" i="56"/>
  <c r="U4" i="56"/>
  <c r="U2" i="56"/>
  <c r="AI12" i="55"/>
  <c r="AE12" i="55"/>
  <c r="X12" i="55"/>
  <c r="P12" i="55"/>
  <c r="U10" i="55"/>
  <c r="U7" i="55"/>
  <c r="AH4" i="55"/>
  <c r="H4" i="55"/>
  <c r="AH2" i="55"/>
  <c r="B2" i="55"/>
  <c r="AC1" i="55"/>
  <c r="AH12" i="57"/>
  <c r="AD12" i="57"/>
  <c r="W12" i="57"/>
  <c r="L12" i="57"/>
  <c r="T10" i="57"/>
  <c r="W4" i="57"/>
  <c r="B4" i="57"/>
  <c r="AG1" i="57"/>
  <c r="B1" i="57"/>
  <c r="AG12" i="56"/>
  <c r="Y12" i="56"/>
  <c r="U12" i="56"/>
  <c r="AC10" i="56"/>
  <c r="O4" i="56"/>
  <c r="B3" i="56"/>
  <c r="AE1" i="56"/>
  <c r="AH12" i="55"/>
  <c r="AD12" i="55"/>
  <c r="W12" i="55"/>
  <c r="L12" i="55"/>
  <c r="T10" i="55"/>
  <c r="W4" i="55"/>
  <c r="B4" i="55"/>
  <c r="AG1" i="55"/>
  <c r="B1" i="55"/>
  <c r="AG12" i="57"/>
  <c r="AC12" i="57"/>
  <c r="V12" i="57"/>
  <c r="C12" i="57"/>
  <c r="C10" i="57"/>
  <c r="B7" i="57"/>
  <c r="U4" i="57"/>
  <c r="U2" i="57"/>
  <c r="AJ12" i="56"/>
  <c r="AF12" i="56"/>
  <c r="X12" i="56"/>
  <c r="P12" i="56"/>
  <c r="U7" i="56"/>
  <c r="AH4" i="56"/>
  <c r="AH2" i="56"/>
  <c r="B1" i="56"/>
  <c r="AC12" i="55"/>
  <c r="C12" i="55"/>
  <c r="B7" i="55"/>
  <c r="U4" i="55"/>
  <c r="AJ12" i="54"/>
  <c r="O4" i="54"/>
  <c r="AI12" i="54"/>
  <c r="AE12" i="54"/>
  <c r="V12" i="54"/>
  <c r="C12" i="54"/>
  <c r="T10" i="54"/>
  <c r="H4" i="54"/>
  <c r="B3" i="54"/>
  <c r="AE1" i="54"/>
  <c r="AH12" i="54"/>
  <c r="AD12" i="54"/>
  <c r="Y12" i="54"/>
  <c r="U12" i="54"/>
  <c r="AC10" i="54"/>
  <c r="C10" i="54"/>
  <c r="B7" i="54"/>
  <c r="W4" i="54"/>
  <c r="B4" i="54"/>
  <c r="AH2" i="54"/>
  <c r="B2" i="54"/>
  <c r="AC1" i="54"/>
  <c r="AG12" i="54"/>
  <c r="AC12" i="54"/>
  <c r="X12" i="54"/>
  <c r="P12" i="54"/>
  <c r="U4" i="54"/>
  <c r="AG1" i="54"/>
  <c r="B1" i="54"/>
  <c r="AF12" i="54"/>
  <c r="W12" i="54"/>
  <c r="L12" i="54"/>
  <c r="U10" i="54"/>
  <c r="U7" i="54"/>
  <c r="AH4" i="54"/>
  <c r="U2" i="54"/>
  <c r="Y14" i="1"/>
  <c r="Y12" i="1"/>
  <c r="Y9" i="1"/>
  <c r="U7" i="26"/>
  <c r="U4" i="26"/>
  <c r="U2" i="26"/>
  <c r="U54" i="1"/>
  <c r="A21" i="1"/>
  <c r="AI4" i="26"/>
  <c r="AB4" i="26"/>
  <c r="AK9" i="1"/>
  <c r="W31" i="1"/>
  <c r="B7" i="26"/>
  <c r="H4" i="26"/>
  <c r="B4" i="26"/>
  <c r="B2" i="26"/>
  <c r="B3" i="26"/>
  <c r="O4" i="26"/>
  <c r="T10" i="2"/>
  <c r="B4" i="2"/>
  <c r="U4" i="2"/>
  <c r="W4" i="2"/>
  <c r="O4" i="2"/>
  <c r="H4" i="2"/>
  <c r="Z4" i="2"/>
  <c r="U7" i="2"/>
  <c r="X37" i="1"/>
  <c r="P59" i="1"/>
  <c r="B33" i="1"/>
  <c r="X38" i="1"/>
  <c r="X36" i="1"/>
  <c r="X33" i="1"/>
  <c r="X32" i="1"/>
  <c r="X35" i="1"/>
  <c r="B34" i="1"/>
  <c r="X34" i="1"/>
  <c r="B42" i="1"/>
  <c r="V59" i="1"/>
  <c r="AB59" i="1"/>
  <c r="X26" i="1"/>
  <c r="X22" i="1"/>
  <c r="M26" i="1"/>
  <c r="M22" i="1"/>
  <c r="X29" i="1"/>
  <c r="X25" i="1"/>
  <c r="M29" i="1"/>
  <c r="M25" i="1"/>
  <c r="X19" i="1"/>
  <c r="X28" i="1"/>
  <c r="X24" i="1"/>
  <c r="M28" i="1"/>
  <c r="M24" i="1"/>
  <c r="X27" i="1"/>
  <c r="X23" i="1"/>
  <c r="M27" i="1"/>
  <c r="M23" i="1"/>
  <c r="Y16" i="1"/>
  <c r="Y15" i="1"/>
  <c r="B54" i="1"/>
  <c r="J45" i="1"/>
  <c r="D26" i="1"/>
  <c r="D28" i="1"/>
  <c r="D24" i="1"/>
  <c r="D27" i="1"/>
  <c r="D23" i="1"/>
  <c r="D22" i="1"/>
  <c r="D29" i="1"/>
  <c r="D25" i="1"/>
  <c r="B1" i="1"/>
  <c r="Y13" i="1"/>
  <c r="Y11" i="1"/>
  <c r="Y10" i="1"/>
  <c r="Y6" i="1"/>
  <c r="Y7" i="1"/>
  <c r="X5" i="1"/>
  <c r="Y8" i="1"/>
  <c r="AM67" i="1"/>
  <c r="AH67" i="1"/>
  <c r="B58" i="1"/>
  <c r="B57" i="1"/>
  <c r="B56" i="1"/>
  <c r="B65" i="1"/>
  <c r="B7" i="2"/>
  <c r="B38" i="1"/>
  <c r="B35" i="1"/>
  <c r="B2" i="2"/>
  <c r="B1" i="2"/>
  <c r="B37" i="1"/>
  <c r="B3" i="2"/>
  <c r="B41" i="1"/>
  <c r="B40" i="1"/>
  <c r="B39" i="1"/>
  <c r="B32" i="1"/>
  <c r="B12" i="1"/>
  <c r="B55" i="1"/>
  <c r="B36" i="1"/>
  <c r="A31" i="1"/>
  <c r="B2" i="1"/>
  <c r="B60" i="1"/>
  <c r="K54" i="1"/>
  <c r="AH12" i="2"/>
  <c r="B52" i="1"/>
  <c r="B48" i="1"/>
  <c r="AN1" i="26"/>
  <c r="B51" i="1"/>
  <c r="B47" i="1"/>
  <c r="B50" i="1"/>
  <c r="X47" i="1"/>
  <c r="B49" i="1"/>
  <c r="J52" i="1"/>
  <c r="B1" i="26"/>
  <c r="AF10" i="26"/>
  <c r="AA10" i="26"/>
  <c r="AI10" i="26"/>
  <c r="C12" i="26"/>
  <c r="AK3" i="1"/>
  <c r="AG12" i="2"/>
  <c r="AF12" i="2"/>
  <c r="AE12" i="2"/>
  <c r="AD12" i="2"/>
  <c r="AC12" i="2"/>
  <c r="Y12" i="2"/>
  <c r="X12" i="2"/>
  <c r="W12" i="2"/>
  <c r="V12" i="2"/>
  <c r="U12" i="2"/>
  <c r="U10" i="2"/>
  <c r="Z10" i="2"/>
  <c r="Z12" i="2"/>
  <c r="AA12" i="2"/>
  <c r="AC10" i="2"/>
  <c r="AC1" i="2"/>
  <c r="AG1" i="2"/>
  <c r="AE1" i="2"/>
  <c r="B59" i="1"/>
  <c r="B5" i="1"/>
  <c r="D37" i="26" l="1"/>
  <c r="D35" i="26"/>
  <c r="D33" i="26"/>
  <c r="D28" i="26"/>
  <c r="D25" i="26"/>
  <c r="D20" i="26"/>
  <c r="D15" i="26"/>
  <c r="D29" i="26"/>
  <c r="D30" i="26"/>
  <c r="D24" i="26"/>
  <c r="D19" i="26"/>
  <c r="D14" i="26"/>
  <c r="D36" i="26"/>
  <c r="D34" i="26"/>
  <c r="D32" i="26"/>
  <c r="D27" i="26"/>
  <c r="D23" i="26"/>
  <c r="D18" i="26"/>
  <c r="D13" i="26"/>
  <c r="D31" i="26"/>
  <c r="D26" i="26"/>
  <c r="D21" i="26"/>
  <c r="D22" i="26"/>
  <c r="D17" i="26"/>
  <c r="B38" i="26"/>
  <c r="B40" i="26"/>
  <c r="Z12" i="26"/>
  <c r="D16" i="26"/>
  <c r="B42" i="26"/>
  <c r="T12" i="26"/>
  <c r="B41" i="26"/>
  <c r="B43" i="26"/>
  <c r="U12" i="26"/>
  <c r="X40" i="26"/>
  <c r="B45" i="26"/>
  <c r="J45" i="26"/>
  <c r="B44" i="26"/>
  <c r="B45" i="1"/>
  <c r="AI12" i="2" l="1"/>
  <c r="AJ12" i="2"/>
  <c r="B63" i="1" l="1"/>
  <c r="AH5" i="2" l="1"/>
  <c r="AH4" i="2"/>
  <c r="AH2" i="2"/>
  <c r="P12" i="2" l="1"/>
  <c r="L12" i="2"/>
  <c r="C12" i="2"/>
  <c r="B64" i="1" l="1"/>
  <c r="B67" i="1"/>
  <c r="X61" i="1"/>
  <c r="B62" i="1"/>
  <c r="B61" i="1"/>
  <c r="C10" i="2"/>
</calcChain>
</file>

<file path=xl/sharedStrings.xml><?xml version="1.0" encoding="utf-8"?>
<sst xmlns="http://schemas.openxmlformats.org/spreadsheetml/2006/main" count="146" uniqueCount="105">
  <si>
    <t>Ref.</t>
  </si>
  <si>
    <t>Nr.</t>
  </si>
  <si>
    <t xml:space="preserve"> </t>
  </si>
  <si>
    <t>n.a.</t>
  </si>
  <si>
    <t>X</t>
  </si>
  <si>
    <t>ok</t>
  </si>
  <si>
    <t>RD</t>
  </si>
  <si>
    <t>Sales</t>
  </si>
  <si>
    <t>PU</t>
  </si>
  <si>
    <t>Customer</t>
  </si>
  <si>
    <t>Production</t>
  </si>
  <si>
    <t>PM</t>
  </si>
  <si>
    <t>QM</t>
  </si>
  <si>
    <t>Deutsch/German</t>
  </si>
  <si>
    <t>English</t>
  </si>
  <si>
    <t>Please choose Language/
Bitte wählen sie die Sprache</t>
  </si>
  <si>
    <t>NOK</t>
  </si>
  <si>
    <t>Several Mistakes in uploaded version</t>
  </si>
  <si>
    <t>Changed Version to 2;
added additional Baumer Locations to pull down; additional cells were blocked; merged some additional fields</t>
  </si>
  <si>
    <t>mew</t>
  </si>
  <si>
    <t>APQP/ PPF levels were not covering Baumer needs</t>
  </si>
  <si>
    <t>several changes made, specially introduced submission level B1</t>
  </si>
  <si>
    <t>SQM</t>
  </si>
  <si>
    <t>Typing Errors</t>
  </si>
  <si>
    <t>1)wrong reference BWI 81146649 corrected to 81149697
2) Adress hhs corrected</t>
  </si>
  <si>
    <t>mahb</t>
  </si>
  <si>
    <t>BWI stimmt nicht mit TPL überein.</t>
  </si>
  <si>
    <t>Genrelles aufdatieren. Unnötige Felder entfernt. Anlagen nach VDA nummeriert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</si>
  <si>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</si>
  <si>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</si>
  <si>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</si>
  <si>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</si>
  <si>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</si>
  <si>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</si>
  <si>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</si>
  <si>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</si>
  <si>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</si>
  <si>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</si>
  <si>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</t>
  </si>
  <si>
    <t>2</t>
  </si>
  <si>
    <t>3</t>
  </si>
  <si>
    <t>4</t>
  </si>
  <si>
    <t>5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</si>
  <si>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</si>
  <si>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</si>
  <si>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</si>
  <si>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</si>
  <si>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</si>
  <si>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</si>
  <si>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</si>
  <si>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</si>
  <si>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</si>
  <si>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</si>
  <si>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</si>
  <si>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</si>
  <si>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</si>
  <si>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</si>
  <si>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</si>
  <si>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B</t>
  </si>
  <si>
    <t>Version:</t>
  </si>
  <si>
    <t>Datum/ Ersteller</t>
  </si>
  <si>
    <t>Datum/ Prüfer</t>
  </si>
  <si>
    <t>Datum/ Freigabe</t>
  </si>
  <si>
    <t>BBS</t>
  </si>
  <si>
    <t>Change History</t>
  </si>
  <si>
    <t>Version</t>
  </si>
  <si>
    <t>Datum</t>
  </si>
  <si>
    <t>geändert durch</t>
  </si>
  <si>
    <t>Änderungsgrund</t>
  </si>
  <si>
    <t>Änderung</t>
  </si>
  <si>
    <t>Initialversion</t>
  </si>
  <si>
    <t>Erstfreigabe CORE</t>
  </si>
  <si>
    <t>ISIR / EMPB Vorlage</t>
  </si>
  <si>
    <t>20150209/wolj</t>
  </si>
  <si>
    <t>20150209/mew</t>
  </si>
  <si>
    <t>20150209/mahb</t>
  </si>
  <si>
    <t>wolj</t>
  </si>
  <si>
    <t>Praktikablerere Angaben im Bereich "Baumer"</t>
  </si>
  <si>
    <t>Felder X-32 bis X-38 angepasst
Feld B13 erweitert um "unter Angabe der Bestell- und Artikelnummer"
Feld P3 verwendet automatisch den letzten Revisionsstand</t>
  </si>
  <si>
    <t>Fehlerhafte Feldverknüpfungen</t>
  </si>
  <si>
    <t>Fehler in der deutsch / englisch Übersetzung</t>
  </si>
  <si>
    <t>Die Felder U5, AB5, AI5 und X7 in den Reitern "Test Results" waren falsch verknüpft und werden jetzt manuell ausgefüllt.</t>
  </si>
  <si>
    <t>Felder in den Testresults und Attachments U2 bis AM7 angepasst.
Feld U54 im Coversheet korrigiert; Felder N56-AL58 angepasst ( nur noch "x" und "n.a."</t>
  </si>
  <si>
    <t>Formatierung optimiert</t>
  </si>
  <si>
    <t>In den Reitern " Test Results" wurden mehrere Formatierungsfehler verbessert ( Zusammengefügte Zeilen entfernt)</t>
  </si>
  <si>
    <t>weu</t>
  </si>
  <si>
    <t>Freigabe Lieferantenhandbuch</t>
  </si>
  <si>
    <t>Lieferantenhandbuch im Pull Down Menue referenziert, BWI 81149679 gelöscht (nicht mehr verfügbar). Genaueren Link zur Baumer-Webpage eingetragen.</t>
  </si>
  <si>
    <r>
      <t xml:space="preserve">Baumer Electric AG
Hummelstrasse 17
CH 8501 Frauenfeld
bitte senden sie die EMPB- Datei per Email unter Angabe der Bestell- und Artikelnummer an: </t>
    </r>
    <r>
      <rPr>
        <b/>
        <sz val="9"/>
        <rFont val="Arial"/>
        <family val="2"/>
      </rPr>
      <t>IMI.bech@baumer.com</t>
    </r>
    <r>
      <rPr>
        <sz val="9"/>
        <rFont val="Arial"/>
        <family val="2"/>
      </rPr>
      <t xml:space="preserve">
pls send a copy of the ISIR-file, stating the order and article No. to: </t>
    </r>
    <r>
      <rPr>
        <b/>
        <sz val="9"/>
        <rFont val="Arial"/>
        <family val="2"/>
      </rPr>
      <t>IMI.bech@baumer.com</t>
    </r>
  </si>
  <si>
    <t>6</t>
  </si>
  <si>
    <t>7</t>
  </si>
  <si>
    <t>8</t>
  </si>
  <si>
    <r>
      <t xml:space="preserve">Baumer Optronic GmbH
Badstrasse 30
D-01454 Radeberg
bitte senden sie die EMPB- Datei per Email unter Angabe der Bestell- und Artikelnummer an: </t>
    </r>
    <r>
      <rPr>
        <b/>
        <sz val="9"/>
        <rFont val="Arial"/>
        <family val="2"/>
      </rPr>
      <t>IMI.BODE@Baumer.com</t>
    </r>
    <r>
      <rPr>
        <sz val="9"/>
        <rFont val="Arial"/>
        <family val="2"/>
      </rPr>
      <t xml:space="preserve">
pls send a copy of the ISIR-file, stating the order and article No. to:
</t>
    </r>
    <r>
      <rPr>
        <b/>
        <sz val="9"/>
        <rFont val="Arial"/>
        <family val="2"/>
      </rPr>
      <t>IMI.BODE@Baumer.com</t>
    </r>
  </si>
  <si>
    <t xml:space="preserve">Add BADK as a the recaptor </t>
  </si>
  <si>
    <r>
      <t xml:space="preserve">Baumer A/S
Runetoften 19 
DK-8210 Aarhus V , Danmark
bitte senden sie die EMPB- Datei per Email unter Angabe der Bestell- und Artikelnummer an: </t>
    </r>
    <r>
      <rPr>
        <b/>
        <sz val="9"/>
        <rFont val="Arial"/>
        <family val="2"/>
      </rPr>
      <t>IMI.BADK@Baumer.com</t>
    </r>
    <r>
      <rPr>
        <sz val="9"/>
        <rFont val="Arial"/>
        <family val="2"/>
      </rPr>
      <t xml:space="preserve">
pls send a copy of the ISIR-file, stating the order and article no.to: </t>
    </r>
    <r>
      <rPr>
        <b/>
        <sz val="9"/>
        <rFont val="Arial"/>
        <family val="2"/>
      </rPr>
      <t>IMI.BADK@Baumer.com</t>
    </r>
  </si>
  <si>
    <t>9</t>
  </si>
  <si>
    <r>
      <t xml:space="preserve">Baumer hhs GmbH
Adolf-Dembach-Strasse 19
DE 47829  Krefeld
bitte senden sie die EMPB- Datei per Email unter Angabe der Bestell- und Artikelnummer an: </t>
    </r>
    <r>
      <rPr>
        <b/>
        <sz val="9"/>
        <rFont val="Arial"/>
        <family val="2"/>
      </rPr>
      <t>qa-kr@baumerhhs.com</t>
    </r>
    <r>
      <rPr>
        <sz val="9"/>
        <rFont val="Arial"/>
        <family val="2"/>
      </rPr>
      <t xml:space="preserve">
pls send a copy of the ISIR-file, stating the order and article no.to: </t>
    </r>
    <r>
      <rPr>
        <b/>
        <sz val="9"/>
        <rFont val="Arial"/>
        <family val="2"/>
      </rPr>
      <t>qa-kr@baumerhhs.com</t>
    </r>
  </si>
  <si>
    <r>
      <t xml:space="preserve">Baumer hhs GmbH - Betriebsstätte Berlin
Max-Dohrn-Strasse 4
DE 10589 Berlin
bitte senden sie die EMPB- Datei per Email unter Angabe der Bestell- und Artikelnummer an: </t>
    </r>
    <r>
      <rPr>
        <b/>
        <sz val="9"/>
        <rFont val="Arial"/>
        <family val="2"/>
      </rPr>
      <t>qa-ber@baumerhhs.com</t>
    </r>
    <r>
      <rPr>
        <sz val="9"/>
        <rFont val="Arial"/>
        <family val="2"/>
      </rPr>
      <t xml:space="preserve">
pls send a copy of the ISIR-file, stating the order and article no.to: </t>
    </r>
    <r>
      <rPr>
        <b/>
        <sz val="9"/>
        <rFont val="Arial"/>
        <family val="2"/>
      </rPr>
      <t>qa-ber@baumerhhs.com</t>
    </r>
  </si>
  <si>
    <t>spes</t>
  </si>
  <si>
    <t>Fehler und fehlende Angaben zu Baumer hhs Adressen</t>
  </si>
  <si>
    <t>Betriebsstätte Berlin hizugefügt. E-Mail-Adressen für EMPB Rücksendung aktualisiert</t>
  </si>
  <si>
    <r>
      <t xml:space="preserve">Baumer Germany GmbH &amp; Co. KG 
Bodenseeallee 7
DE 78333 Stockach
bitte senden sie die EMPB- Datei per email unter Angabe der Bestell- und Artikelnummer an: </t>
    </r>
    <r>
      <rPr>
        <b/>
        <sz val="9"/>
        <rFont val="Arial"/>
        <family val="2"/>
      </rPr>
      <t>IMI.BDDE-STO@Baumer.com</t>
    </r>
    <r>
      <rPr>
        <sz val="9"/>
        <rFont val="Arial"/>
        <family val="2"/>
      </rPr>
      <t xml:space="preserve">
pls send a copy of the ISIR-file, stating the order and article No. to:
</t>
    </r>
    <r>
      <rPr>
        <b/>
        <sz val="9"/>
        <rFont val="Arial"/>
        <family val="2"/>
      </rPr>
      <t>IMI.BDDE-STO@Baumer.com</t>
    </r>
  </si>
  <si>
    <r>
      <t xml:space="preserve">Baumer Germany GmbH &amp; Co. KG 
Max-Dohrn-Straße 2
DE 10589 Berlin
bitte senden sie die EMPB- Datei per Email unter Angabe der Bestell- und Artikelnummer an: </t>
    </r>
    <r>
      <rPr>
        <b/>
        <sz val="9"/>
        <rFont val="Arial"/>
        <family val="2"/>
      </rPr>
      <t>IMI.BDDE-BER@Baumer.com</t>
    </r>
    <r>
      <rPr>
        <sz val="9"/>
        <rFont val="Arial"/>
        <family val="2"/>
      </rPr>
      <t xml:space="preserve">
pls send a copy of the ISIR-file, stating the order and article No. to: </t>
    </r>
    <r>
      <rPr>
        <b/>
        <sz val="9"/>
        <rFont val="Arial"/>
        <family val="2"/>
      </rPr>
      <t>IMI.BDDE-BER@Baumer.com</t>
    </r>
  </si>
  <si>
    <r>
      <t xml:space="preserve">Baumer Germany GmbH &amp; Co. KG 
Hessenring 17
DE 37269 Eschwege
bitte senden sie die EMPB- Datei per Email unter Angabe der Bestell- und Artikelnummer an: </t>
    </r>
    <r>
      <rPr>
        <b/>
        <sz val="9"/>
        <rFont val="Arial"/>
        <family val="2"/>
      </rPr>
      <t>IMI.BDDE-ESW@Baumer.com</t>
    </r>
    <r>
      <rPr>
        <sz val="9"/>
        <rFont val="Arial"/>
        <family val="2"/>
      </rPr>
      <t xml:space="preserve">
pls send a copy of the ISIR-file, stating the order and article No. to: </t>
    </r>
    <r>
      <rPr>
        <b/>
        <sz val="9"/>
        <rFont val="Arial"/>
        <family val="2"/>
      </rPr>
      <t>IMI.BDDE-ESW@Baumer.com</t>
    </r>
  </si>
  <si>
    <t>Baumer Electric AG
Hummelstrasse 17
CH 8501 Frauenfeld
bitte senden sie die EMPB- Datei per Email unter Angabe der Bestell- und Artikelnummer an: IMI.bech@baumer.com
pls send a copy of the ISIR-file, stating the order and article No. to: IMI.bech@baumer.com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</si>
</sst>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4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Courier New"/>
      <family val="3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sz val="6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9" fillId="0" borderId="0"/>
  </cellStyleXfs>
  <cellXfs count="439"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Protection="1"/>
    <xf numFmtId="0" fontId="0" fillId="0" borderId="0" xfId="0" applyAlignment="1" applyProtection="1"/>
    <xf numFmtId="0" fontId="16" fillId="0" borderId="0" xfId="0" applyFont="1" applyAlignment="1" applyProtection="1"/>
    <xf numFmtId="0" fontId="10" fillId="2" borderId="4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0" fillId="2" borderId="11" xfId="0" applyFont="1" applyFill="1" applyBorder="1" applyAlignment="1" applyProtection="1">
      <alignment vertical="center"/>
    </xf>
    <xf numFmtId="0" fontId="0" fillId="2" borderId="0" xfId="0" applyFill="1" applyProtection="1"/>
    <xf numFmtId="0" fontId="8" fillId="0" borderId="0" xfId="0" applyFont="1" applyProtection="1"/>
    <xf numFmtId="0" fontId="8" fillId="2" borderId="8" xfId="0" applyFont="1" applyFill="1" applyBorder="1" applyProtection="1"/>
    <xf numFmtId="0" fontId="8" fillId="2" borderId="0" xfId="0" applyFont="1" applyFill="1" applyProtection="1"/>
    <xf numFmtId="0" fontId="8" fillId="2" borderId="0" xfId="0" applyFont="1" applyFill="1" applyBorder="1" applyAlignment="1">
      <alignment horizont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Protection="1"/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10" fillId="2" borderId="0" xfId="0" quotePrefix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2" borderId="0" xfId="0" applyFont="1" applyFill="1"/>
    <xf numFmtId="0" fontId="9" fillId="0" borderId="0" xfId="0" applyFont="1" applyAlignment="1">
      <alignment vertical="center"/>
    </xf>
    <xf numFmtId="0" fontId="9" fillId="0" borderId="0" xfId="0" applyFont="1"/>
    <xf numFmtId="0" fontId="21" fillId="4" borderId="0" xfId="0" applyFont="1" applyFill="1" applyBorder="1" applyProtection="1"/>
    <xf numFmtId="0" fontId="21" fillId="4" borderId="9" xfId="0" applyFont="1" applyFill="1" applyBorder="1" applyProtection="1"/>
    <xf numFmtId="0" fontId="21" fillId="4" borderId="12" xfId="0" applyFont="1" applyFill="1" applyBorder="1" applyProtection="1"/>
    <xf numFmtId="0" fontId="27" fillId="4" borderId="10" xfId="0" applyFont="1" applyFill="1" applyBorder="1" applyAlignment="1" applyProtection="1">
      <alignment vertical="center"/>
    </xf>
    <xf numFmtId="0" fontId="27" fillId="4" borderId="1" xfId="0" applyFont="1" applyFill="1" applyBorder="1" applyAlignment="1" applyProtection="1">
      <alignment vertical="center"/>
    </xf>
    <xf numFmtId="0" fontId="27" fillId="4" borderId="2" xfId="0" applyFont="1" applyFill="1" applyBorder="1" applyAlignment="1" applyProtection="1">
      <alignment vertical="center"/>
    </xf>
    <xf numFmtId="0" fontId="25" fillId="4" borderId="8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0" fontId="26" fillId="4" borderId="12" xfId="0" applyFont="1" applyFill="1" applyBorder="1" applyAlignment="1" applyProtection="1">
      <alignment horizontal="center"/>
    </xf>
    <xf numFmtId="14" fontId="15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0" fillId="4" borderId="5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27" fillId="4" borderId="0" xfId="0" applyFont="1" applyFill="1" applyBorder="1" applyAlignment="1" applyProtection="1">
      <alignment vertical="center"/>
    </xf>
    <xf numFmtId="0" fontId="28" fillId="4" borderId="7" xfId="0" applyFont="1" applyFill="1" applyBorder="1" applyAlignment="1" applyProtection="1">
      <alignment vertical="center"/>
    </xf>
    <xf numFmtId="0" fontId="27" fillId="4" borderId="8" xfId="0" applyFont="1" applyFill="1" applyBorder="1" applyAlignment="1" applyProtection="1">
      <alignment vertical="center"/>
    </xf>
    <xf numFmtId="0" fontId="28" fillId="4" borderId="9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vertical="center"/>
    </xf>
    <xf numFmtId="0" fontId="10" fillId="4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25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8" fillId="2" borderId="1" xfId="0" applyFont="1" applyFill="1" applyBorder="1" applyAlignment="1"/>
    <xf numFmtId="0" fontId="16" fillId="2" borderId="0" xfId="0" applyFont="1" applyFill="1" applyBorder="1" applyAlignment="1" applyProtection="1"/>
    <xf numFmtId="0" fontId="8" fillId="2" borderId="0" xfId="0" applyFont="1" applyFill="1" applyBorder="1"/>
    <xf numFmtId="0" fontId="8" fillId="2" borderId="0" xfId="0" applyFont="1" applyFill="1" applyBorder="1" applyProtection="1"/>
    <xf numFmtId="0" fontId="21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/>
    </xf>
    <xf numFmtId="0" fontId="13" fillId="3" borderId="0" xfId="0" applyFont="1" applyFill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center"/>
    </xf>
    <xf numFmtId="0" fontId="15" fillId="2" borderId="12" xfId="0" applyFont="1" applyFill="1" applyBorder="1" applyAlignment="1" applyProtection="1">
      <alignment horizontal="center" vertical="center"/>
    </xf>
    <xf numFmtId="14" fontId="15" fillId="2" borderId="0" xfId="0" applyNumberFormat="1" applyFont="1" applyFill="1" applyBorder="1" applyAlignment="1" applyProtection="1">
      <alignment horizont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15" fillId="4" borderId="5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49" fontId="15" fillId="4" borderId="0" xfId="0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23" fillId="0" borderId="0" xfId="0" applyFont="1" applyProtection="1"/>
    <xf numFmtId="0" fontId="23" fillId="2" borderId="0" xfId="0" applyFont="1" applyFill="1" applyProtection="1"/>
    <xf numFmtId="0" fontId="23" fillId="2" borderId="0" xfId="0" applyFont="1" applyFill="1" applyAlignment="1">
      <alignment vertical="center"/>
    </xf>
    <xf numFmtId="0" fontId="20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/>
    <xf numFmtId="0" fontId="16" fillId="2" borderId="0" xfId="0" applyFont="1" applyFill="1" applyAlignment="1" applyProtection="1"/>
    <xf numFmtId="0" fontId="21" fillId="2" borderId="0" xfId="0" applyFont="1" applyFill="1" applyProtection="1"/>
    <xf numFmtId="0" fontId="0" fillId="0" borderId="0" xfId="0" applyBorder="1" applyProtection="1">
      <protection locked="0"/>
    </xf>
    <xf numFmtId="0" fontId="23" fillId="0" borderId="12" xfId="0" applyFont="1" applyBorder="1" applyProtection="1">
      <protection locked="0"/>
    </xf>
    <xf numFmtId="0" fontId="23" fillId="0" borderId="12" xfId="0" applyFont="1" applyBorder="1" applyAlignment="1" applyProtection="1">
      <alignment vertical="center"/>
      <protection locked="0"/>
    </xf>
    <xf numFmtId="0" fontId="9" fillId="0" borderId="12" xfId="0" applyFont="1" applyBorder="1" applyProtection="1">
      <protection locked="0"/>
    </xf>
    <xf numFmtId="0" fontId="7" fillId="2" borderId="0" xfId="0" applyFont="1" applyFill="1" applyAlignment="1" applyProtection="1">
      <alignment vertical="center"/>
    </xf>
    <xf numFmtId="0" fontId="0" fillId="0" borderId="0" xfId="0" applyProtection="1">
      <protection locked="0"/>
    </xf>
    <xf numFmtId="0" fontId="12" fillId="0" borderId="12" xfId="0" applyFont="1" applyBorder="1" applyProtection="1">
      <protection locked="0"/>
    </xf>
    <xf numFmtId="0" fontId="12" fillId="0" borderId="0" xfId="0" applyFont="1" applyProtection="1">
      <protection locked="0"/>
    </xf>
    <xf numFmtId="49" fontId="10" fillId="4" borderId="12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  <xf numFmtId="0" fontId="28" fillId="4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right" vertical="center"/>
    </xf>
    <xf numFmtId="0" fontId="26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/>
    </xf>
    <xf numFmtId="0" fontId="0" fillId="2" borderId="0" xfId="0" applyFill="1" applyAlignment="1"/>
    <xf numFmtId="0" fontId="21" fillId="4" borderId="4" xfId="0" applyFont="1" applyFill="1" applyBorder="1" applyAlignment="1" applyProtection="1">
      <alignment horizontal="left" vertical="center"/>
    </xf>
    <xf numFmtId="0" fontId="25" fillId="4" borderId="4" xfId="0" applyFont="1" applyFill="1" applyBorder="1" applyAlignment="1" applyProtection="1">
      <alignment horizontal="left" vertical="center"/>
    </xf>
    <xf numFmtId="0" fontId="12" fillId="0" borderId="2" xfId="0" applyFont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0" fontId="10" fillId="2" borderId="0" xfId="0" applyFont="1" applyFill="1" applyBorder="1" applyAlignment="1" applyProtection="1">
      <alignment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27" fillId="4" borderId="8" xfId="0" applyFont="1" applyFill="1" applyBorder="1" applyAlignment="1" applyProtection="1">
      <alignment horizontal="left" vertical="center"/>
    </xf>
    <xf numFmtId="0" fontId="27" fillId="4" borderId="9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vertical="center"/>
    </xf>
    <xf numFmtId="0" fontId="27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49" fontId="27" fillId="4" borderId="3" xfId="0" quotePrefix="1" applyNumberFormat="1" applyFont="1" applyFill="1" applyBorder="1" applyAlignment="1" applyProtection="1">
      <alignment horizontal="center" vertical="center"/>
    </xf>
    <xf numFmtId="49" fontId="27" fillId="4" borderId="12" xfId="0" quotePrefix="1" applyNumberFormat="1" applyFont="1" applyFill="1" applyBorder="1" applyAlignment="1" applyProtection="1">
      <alignment horizontal="center" vertical="center"/>
    </xf>
    <xf numFmtId="49" fontId="27" fillId="4" borderId="11" xfId="0" quotePrefix="1" applyNumberFormat="1" applyFont="1" applyFill="1" applyBorder="1" applyAlignment="1" applyProtection="1">
      <alignment horizontal="center" vertical="center"/>
    </xf>
    <xf numFmtId="0" fontId="27" fillId="4" borderId="6" xfId="0" quotePrefix="1" applyFont="1" applyFill="1" applyBorder="1" applyAlignment="1" applyProtection="1">
      <alignment vertical="center"/>
    </xf>
    <xf numFmtId="0" fontId="12" fillId="0" borderId="12" xfId="0" applyNumberFormat="1" applyFont="1" applyFill="1" applyBorder="1" applyProtection="1">
      <protection locked="0"/>
    </xf>
    <xf numFmtId="0" fontId="12" fillId="0" borderId="12" xfId="0" applyFont="1" applyFill="1" applyBorder="1" applyProtection="1">
      <protection locked="0"/>
    </xf>
    <xf numFmtId="0" fontId="12" fillId="0" borderId="12" xfId="0" applyFont="1" applyFill="1" applyBorder="1" applyAlignment="1" applyProtection="1">
      <alignment wrapText="1"/>
      <protection locked="0"/>
    </xf>
    <xf numFmtId="0" fontId="0" fillId="0" borderId="12" xfId="0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49" fontId="9" fillId="0" borderId="12" xfId="0" applyNumberFormat="1" applyFont="1" applyFill="1" applyBorder="1" applyProtection="1">
      <protection locked="0"/>
    </xf>
    <xf numFmtId="49" fontId="0" fillId="0" borderId="12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2" borderId="0" xfId="0" applyFill="1"/>
    <xf numFmtId="0" fontId="12" fillId="2" borderId="0" xfId="0" applyFont="1" applyFill="1" applyAlignment="1" applyProtection="1">
      <alignment wrapText="1"/>
    </xf>
    <xf numFmtId="0" fontId="6" fillId="0" borderId="0" xfId="2"/>
    <xf numFmtId="0" fontId="30" fillId="5" borderId="12" xfId="3" applyNumberFormat="1" applyFont="1" applyFill="1" applyBorder="1" applyAlignment="1">
      <alignment wrapText="1"/>
    </xf>
    <xf numFmtId="0" fontId="31" fillId="5" borderId="12" xfId="3" applyNumberFormat="1" applyFont="1" applyFill="1" applyBorder="1" applyAlignment="1">
      <alignment wrapText="1"/>
    </xf>
    <xf numFmtId="0" fontId="29" fillId="0" borderId="12" xfId="3" applyNumberFormat="1" applyFill="1" applyBorder="1" applyAlignment="1">
      <alignment horizontal="center" wrapText="1"/>
    </xf>
    <xf numFmtId="0" fontId="29" fillId="0" borderId="12" xfId="3" applyNumberFormat="1" applyBorder="1" applyAlignment="1">
      <alignment horizontal="left" wrapText="1"/>
    </xf>
    <xf numFmtId="0" fontId="29" fillId="0" borderId="12" xfId="3" applyNumberFormat="1" applyBorder="1" applyAlignment="1">
      <alignment horizontal="center" wrapText="1"/>
    </xf>
    <xf numFmtId="0" fontId="29" fillId="0" borderId="12" xfId="3" applyNumberFormat="1" applyFont="1" applyBorder="1" applyAlignment="1">
      <alignment horizontal="center" vertical="center" wrapText="1"/>
    </xf>
    <xf numFmtId="0" fontId="6" fillId="0" borderId="0" xfId="2" applyBorder="1" applyAlignment="1">
      <alignment vertical="top" wrapText="1"/>
    </xf>
    <xf numFmtId="49" fontId="6" fillId="0" borderId="0" xfId="2" applyNumberFormat="1" applyBorder="1" applyAlignment="1">
      <alignment vertical="top" wrapText="1"/>
    </xf>
    <xf numFmtId="0" fontId="30" fillId="0" borderId="12" xfId="3" applyNumberFormat="1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6" borderId="12" xfId="4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9" fillId="0" borderId="12" xfId="0" applyNumberFormat="1" applyFont="1" applyBorder="1" applyAlignment="1">
      <alignment horizontal="left" wrapText="1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1" fillId="5" borderId="2" xfId="3" applyNumberFormat="1" applyFont="1" applyFill="1" applyBorder="1" applyAlignment="1">
      <alignment horizontal="center" wrapText="1"/>
    </xf>
    <xf numFmtId="0" fontId="29" fillId="0" borderId="2" xfId="3" applyNumberFormat="1" applyFont="1" applyBorder="1" applyAlignment="1">
      <alignment horizontal="left" vertical="center" wrapText="1"/>
    </xf>
    <xf numFmtId="0" fontId="32" fillId="0" borderId="12" xfId="4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left" vertical="center" wrapText="1"/>
    </xf>
    <xf numFmtId="0" fontId="0" fillId="0" borderId="12" xfId="0" applyNumberForma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left" vertical="top" wrapText="1"/>
    </xf>
    <xf numFmtId="0" fontId="10" fillId="2" borderId="0" xfId="0" applyFont="1" applyFill="1" applyBorder="1" applyAlignment="1" applyProtection="1">
      <alignment vertical="center"/>
    </xf>
    <xf numFmtId="14" fontId="15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center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vertical="center"/>
    </xf>
    <xf numFmtId="0" fontId="6" fillId="0" borderId="0" xfId="2" applyBorder="1" applyAlignment="1">
      <alignment horizontal="center" vertical="top" wrapText="1"/>
    </xf>
    <xf numFmtId="0" fontId="4" fillId="0" borderId="12" xfId="2" applyNumberFormat="1" applyFont="1" applyBorder="1" applyAlignment="1">
      <alignment horizontal="left" vertical="top" wrapText="1"/>
    </xf>
    <xf numFmtId="0" fontId="32" fillId="0" borderId="12" xfId="4" applyNumberFormat="1" applyFont="1" applyBorder="1" applyAlignment="1">
      <alignment horizontal="center" vertical="center" wrapText="1"/>
    </xf>
    <xf numFmtId="0" fontId="4" fillId="0" borderId="2" xfId="2" applyNumberFormat="1" applyFont="1" applyBorder="1" applyAlignment="1">
      <alignment horizontal="left" vertical="center" wrapText="1"/>
    </xf>
    <xf numFmtId="0" fontId="6" fillId="0" borderId="2" xfId="2" applyNumberFormat="1" applyBorder="1" applyAlignment="1">
      <alignment horizontal="left" vertical="center" wrapText="1"/>
    </xf>
    <xf numFmtId="0" fontId="6" fillId="0" borderId="12" xfId="2" applyNumberFormat="1" applyBorder="1" applyAlignment="1">
      <alignment horizontal="left" vertical="center" wrapText="1"/>
    </xf>
    <xf numFmtId="0" fontId="32" fillId="0" borderId="12" xfId="4" applyNumberFormat="1" applyFont="1" applyBorder="1" applyAlignment="1">
      <alignment vertical="center" wrapText="1"/>
    </xf>
    <xf numFmtId="0" fontId="6" fillId="0" borderId="12" xfId="2" applyNumberFormat="1" applyBorder="1" applyAlignment="1">
      <alignment horizontal="center" vertical="center" wrapText="1"/>
    </xf>
    <xf numFmtId="0" fontId="6" fillId="0" borderId="12" xfId="2" applyNumberFormat="1" applyBorder="1" applyAlignment="1">
      <alignment vertical="center" wrapText="1"/>
    </xf>
    <xf numFmtId="0" fontId="6" fillId="0" borderId="12" xfId="2" applyBorder="1" applyAlignment="1">
      <alignment horizontal="center" vertical="center" wrapText="1"/>
    </xf>
    <xf numFmtId="0" fontId="6" fillId="0" borderId="12" xfId="2" applyBorder="1" applyAlignment="1">
      <alignment vertical="center" wrapText="1"/>
    </xf>
    <xf numFmtId="0" fontId="6" fillId="0" borderId="12" xfId="2" applyBorder="1" applyAlignment="1">
      <alignment horizontal="left" vertical="center" wrapText="1"/>
    </xf>
    <xf numFmtId="0" fontId="6" fillId="0" borderId="2" xfId="2" applyNumberForma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27" fillId="4" borderId="20" xfId="0" applyFont="1" applyFill="1" applyBorder="1" applyAlignment="1" applyProtection="1">
      <alignment vertical="center"/>
    </xf>
    <xf numFmtId="0" fontId="27" fillId="4" borderId="21" xfId="0" applyFont="1" applyFill="1" applyBorder="1" applyAlignment="1" applyProtection="1">
      <alignment vertical="center"/>
    </xf>
    <xf numFmtId="0" fontId="10" fillId="4" borderId="21" xfId="0" applyFont="1" applyFill="1" applyBorder="1" applyAlignment="1" applyProtection="1">
      <alignment vertical="center"/>
    </xf>
    <xf numFmtId="0" fontId="10" fillId="4" borderId="22" xfId="0" applyFont="1" applyFill="1" applyBorder="1" applyAlignment="1" applyProtection="1">
      <alignment vertical="center"/>
    </xf>
    <xf numFmtId="0" fontId="27" fillId="4" borderId="25" xfId="0" applyFont="1" applyFill="1" applyBorder="1" applyAlignment="1" applyProtection="1">
      <alignment vertical="center"/>
    </xf>
    <xf numFmtId="0" fontId="10" fillId="2" borderId="21" xfId="0" applyFont="1" applyFill="1" applyBorder="1" applyAlignment="1" applyProtection="1">
      <alignment vertical="center"/>
    </xf>
    <xf numFmtId="0" fontId="10" fillId="2" borderId="22" xfId="0" applyFont="1" applyFill="1" applyBorder="1" applyAlignment="1" applyProtection="1">
      <alignment vertical="center"/>
    </xf>
    <xf numFmtId="49" fontId="10" fillId="2" borderId="12" xfId="0" applyNumberFormat="1" applyFont="1" applyFill="1" applyBorder="1" applyAlignment="1">
      <alignment vertical="center"/>
    </xf>
    <xf numFmtId="0" fontId="3" fillId="0" borderId="12" xfId="2" applyNumberFormat="1" applyFont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5" fillId="2" borderId="1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vertical="center"/>
    </xf>
    <xf numFmtId="0" fontId="28" fillId="4" borderId="0" xfId="0" applyNumberFormat="1" applyFont="1" applyFill="1" applyBorder="1" applyAlignment="1" applyProtection="1">
      <alignment vertical="center"/>
    </xf>
    <xf numFmtId="0" fontId="27" fillId="4" borderId="23" xfId="0" applyFont="1" applyFill="1" applyBorder="1" applyAlignment="1" applyProtection="1">
      <alignment vertical="center"/>
    </xf>
    <xf numFmtId="0" fontId="26" fillId="4" borderId="24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27" fillId="4" borderId="0" xfId="0" applyFont="1" applyFill="1" applyBorder="1" applyAlignment="1" applyProtection="1">
      <alignment horizontal="left" vertical="center" indent="1"/>
    </xf>
    <xf numFmtId="164" fontId="10" fillId="0" borderId="12" xfId="0" applyNumberFormat="1" applyFont="1" applyBorder="1" applyAlignment="1" applyProtection="1">
      <alignment horizontal="center" vertical="center"/>
      <protection locked="0"/>
    </xf>
    <xf numFmtId="0" fontId="21" fillId="4" borderId="6" xfId="0" applyNumberFormat="1" applyFont="1" applyFill="1" applyBorder="1" applyAlignment="1" applyProtection="1">
      <alignment vertical="center"/>
    </xf>
    <xf numFmtId="0" fontId="21" fillId="4" borderId="7" xfId="0" applyNumberFormat="1" applyFont="1" applyFill="1" applyBorder="1" applyAlignment="1" applyProtection="1">
      <alignment vertical="center"/>
    </xf>
    <xf numFmtId="0" fontId="28" fillId="4" borderId="9" xfId="0" applyNumberFormat="1" applyFont="1" applyFill="1" applyBorder="1" applyAlignment="1" applyProtection="1">
      <alignment vertical="center"/>
    </xf>
    <xf numFmtId="0" fontId="16" fillId="4" borderId="9" xfId="0" applyFont="1" applyFill="1" applyBorder="1" applyAlignment="1" applyProtection="1">
      <alignment vertical="center"/>
    </xf>
    <xf numFmtId="0" fontId="26" fillId="4" borderId="1" xfId="0" applyFont="1" applyFill="1" applyBorder="1" applyAlignment="1" applyProtection="1">
      <alignment vertical="center"/>
    </xf>
    <xf numFmtId="0" fontId="26" fillId="4" borderId="11" xfId="0" applyFont="1" applyFill="1" applyBorder="1" applyAlignment="1" applyProtection="1">
      <alignment vertical="center"/>
    </xf>
    <xf numFmtId="164" fontId="10" fillId="0" borderId="2" xfId="0" applyNumberFormat="1" applyFont="1" applyBorder="1" applyAlignment="1" applyProtection="1">
      <alignment vertical="center"/>
      <protection locked="0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left" vertical="center"/>
    </xf>
    <xf numFmtId="0" fontId="2" fillId="0" borderId="2" xfId="2" applyNumberFormat="1" applyFont="1" applyBorder="1" applyAlignment="1">
      <alignment horizontal="left" vertical="center" wrapText="1"/>
    </xf>
    <xf numFmtId="0" fontId="2" fillId="0" borderId="12" xfId="2" applyNumberFormat="1" applyFont="1" applyBorder="1" applyAlignment="1">
      <alignment horizontal="left" vertical="center" wrapText="1"/>
    </xf>
    <xf numFmtId="0" fontId="1" fillId="0" borderId="2" xfId="2" applyNumberFormat="1" applyFont="1" applyBorder="1" applyAlignment="1">
      <alignment horizontal="left" vertical="center" wrapText="1"/>
    </xf>
    <xf numFmtId="0" fontId="1" fillId="0" borderId="12" xfId="2" applyNumberFormat="1" applyFont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left" vertical="center"/>
    </xf>
    <xf numFmtId="0" fontId="25" fillId="4" borderId="9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horizontal="left" vertical="center"/>
      <protection locked="0"/>
    </xf>
    <xf numFmtId="49" fontId="13" fillId="0" borderId="11" xfId="0" applyNumberFormat="1" applyFont="1" applyBorder="1" applyAlignment="1" applyProtection="1">
      <alignment horizontal="left" vertical="center"/>
      <protection locked="0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0" fontId="27" fillId="4" borderId="6" xfId="0" quotePrefix="1" applyFont="1" applyFill="1" applyBorder="1" applyAlignment="1" applyProtection="1">
      <alignment horizontal="center" vertical="center"/>
    </xf>
    <xf numFmtId="0" fontId="27" fillId="4" borderId="0" xfId="0" quotePrefix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vertical="center"/>
      <protection locked="0"/>
    </xf>
    <xf numFmtId="49" fontId="17" fillId="0" borderId="4" xfId="1" applyNumberFormat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</xf>
    <xf numFmtId="0" fontId="25" fillId="4" borderId="6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27" fillId="4" borderId="8" xfId="0" applyFont="1" applyFill="1" applyBorder="1" applyAlignment="1" applyProtection="1">
      <alignment horizontal="left" vertical="center"/>
    </xf>
    <xf numFmtId="0" fontId="27" fillId="4" borderId="9" xfId="0" applyFont="1" applyFill="1" applyBorder="1" applyAlignment="1" applyProtection="1">
      <alignment horizontal="left" vertical="center"/>
    </xf>
    <xf numFmtId="0" fontId="25" fillId="4" borderId="5" xfId="0" applyFont="1" applyFill="1" applyBorder="1" applyAlignment="1" applyProtection="1">
      <alignment horizontal="right" vertical="center"/>
    </xf>
    <xf numFmtId="0" fontId="25" fillId="4" borderId="6" xfId="0" applyFont="1" applyFill="1" applyBorder="1" applyAlignment="1" applyProtection="1">
      <alignment horizontal="right" vertical="center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2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left"/>
    </xf>
    <xf numFmtId="14" fontId="8" fillId="0" borderId="12" xfId="0" applyNumberFormat="1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top"/>
      <protection locked="0"/>
    </xf>
    <xf numFmtId="0" fontId="27" fillId="4" borderId="0" xfId="0" applyFont="1" applyFill="1" applyBorder="1" applyAlignment="1" applyProtection="1">
      <alignment horizontal="left" vertical="center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49" fontId="12" fillId="0" borderId="12" xfId="0" applyNumberFormat="1" applyFont="1" applyBorder="1" applyAlignment="1" applyProtection="1">
      <alignment horizontal="left" vertical="center"/>
      <protection locked="0"/>
    </xf>
    <xf numFmtId="0" fontId="8" fillId="2" borderId="0" xfId="0" applyNumberFormat="1" applyFont="1" applyFill="1" applyAlignment="1" applyProtection="1">
      <alignment horizontal="left" vertical="center"/>
    </xf>
    <xf numFmtId="49" fontId="13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8" xfId="0" applyFont="1" applyFill="1" applyBorder="1" applyAlignment="1" applyProtection="1">
      <alignment horizontal="left" vertical="center"/>
    </xf>
    <xf numFmtId="0" fontId="24" fillId="0" borderId="12" xfId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center" vertical="top" wrapText="1"/>
      <protection locked="0"/>
    </xf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  <xf numFmtId="0" fontId="27" fillId="4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top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</xf>
    <xf numFmtId="0" fontId="28" fillId="4" borderId="6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>
      <alignment horizontal="left"/>
    </xf>
    <xf numFmtId="0" fontId="8" fillId="2" borderId="19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/>
    </xf>
    <xf numFmtId="0" fontId="13" fillId="2" borderId="21" xfId="0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8" fillId="2" borderId="22" xfId="0" applyNumberFormat="1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28" fillId="4" borderId="5" xfId="0" applyFont="1" applyFill="1" applyBorder="1" applyAlignment="1" applyProtection="1">
      <alignment horizontal="left" vertical="center"/>
    </xf>
    <xf numFmtId="0" fontId="28" fillId="4" borderId="6" xfId="0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14" fontId="15" fillId="2" borderId="0" xfId="0" applyNumberFormat="1" applyFont="1" applyFill="1" applyBorder="1" applyAlignment="1" applyProtection="1">
      <alignment horizontal="left"/>
    </xf>
    <xf numFmtId="14" fontId="15" fillId="2" borderId="22" xfId="0" applyNumberFormat="1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horizontal="left"/>
    </xf>
    <xf numFmtId="0" fontId="15" fillId="2" borderId="2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0" fontId="10" fillId="2" borderId="24" xfId="0" applyFont="1" applyFill="1" applyBorder="1" applyAlignment="1" applyProtection="1">
      <alignment horizontal="left" vertical="center"/>
    </xf>
    <xf numFmtId="0" fontId="15" fillId="2" borderId="24" xfId="0" applyNumberFormat="1" applyFont="1" applyFill="1" applyBorder="1" applyAlignment="1" applyProtection="1">
      <alignment horizontal="left" vertical="center"/>
    </xf>
    <xf numFmtId="0" fontId="15" fillId="2" borderId="25" xfId="0" applyNumberFormat="1" applyFont="1" applyFill="1" applyBorder="1" applyAlignment="1" applyProtection="1">
      <alignment horizontal="left" vertical="center"/>
    </xf>
    <xf numFmtId="0" fontId="15" fillId="3" borderId="8" xfId="0" applyNumberFormat="1" applyFont="1" applyFill="1" applyBorder="1" applyAlignment="1" applyProtection="1">
      <alignment horizontal="left"/>
      <protection locked="0"/>
    </xf>
    <xf numFmtId="0" fontId="15" fillId="3" borderId="0" xfId="0" applyNumberFormat="1" applyFont="1" applyFill="1" applyBorder="1" applyAlignment="1" applyProtection="1">
      <alignment horizontal="left"/>
      <protection locked="0"/>
    </xf>
    <xf numFmtId="0" fontId="26" fillId="4" borderId="0" xfId="0" applyNumberFormat="1" applyFont="1" applyFill="1" applyBorder="1" applyAlignment="1" applyProtection="1">
      <alignment horizontal="left" indent="1"/>
    </xf>
    <xf numFmtId="0" fontId="15" fillId="3" borderId="9" xfId="0" applyNumberFormat="1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164" fontId="10" fillId="0" borderId="12" xfId="0" applyNumberFormat="1" applyFont="1" applyBorder="1" applyAlignment="1" applyProtection="1">
      <alignment horizontal="center" vertical="center"/>
      <protection locked="0"/>
    </xf>
    <xf numFmtId="0" fontId="21" fillId="4" borderId="6" xfId="0" applyNumberFormat="1" applyFont="1" applyFill="1" applyBorder="1" applyAlignment="1" applyProtection="1">
      <alignment horizontal="left" vertical="center"/>
    </xf>
    <xf numFmtId="0" fontId="21" fillId="4" borderId="5" xfId="0" applyFont="1" applyFill="1" applyBorder="1" applyAlignment="1" applyProtection="1">
      <alignment horizontal="center"/>
    </xf>
    <xf numFmtId="0" fontId="21" fillId="4" borderId="6" xfId="0" applyFont="1" applyFill="1" applyBorder="1" applyAlignment="1" applyProtection="1">
      <alignment horizontal="center"/>
    </xf>
    <xf numFmtId="0" fontId="21" fillId="4" borderId="7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 vertical="center"/>
    </xf>
    <xf numFmtId="0" fontId="33" fillId="2" borderId="13" xfId="0" applyFont="1" applyFill="1" applyBorder="1" applyAlignment="1" applyProtection="1">
      <alignment horizontal="center"/>
    </xf>
    <xf numFmtId="0" fontId="33" fillId="2" borderId="17" xfId="0" applyFont="1" applyFill="1" applyBorder="1" applyAlignment="1" applyProtection="1">
      <alignment horizontal="center"/>
    </xf>
    <xf numFmtId="0" fontId="33" fillId="2" borderId="16" xfId="0" applyFont="1" applyFill="1" applyBorder="1" applyAlignment="1" applyProtection="1">
      <alignment horizont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0" fontId="15" fillId="3" borderId="21" xfId="0" applyNumberFormat="1" applyFont="1" applyFill="1" applyBorder="1" applyAlignment="1" applyProtection="1">
      <alignment horizontal="left"/>
      <protection locked="0"/>
    </xf>
    <xf numFmtId="0" fontId="28" fillId="4" borderId="18" xfId="0" applyFont="1" applyFill="1" applyBorder="1" applyAlignment="1" applyProtection="1">
      <alignment horizontal="left" vertical="center"/>
    </xf>
    <xf numFmtId="0" fontId="28" fillId="4" borderId="19" xfId="0" applyFont="1" applyFill="1" applyBorder="1" applyAlignment="1" applyProtection="1">
      <alignment horizontal="left" vertical="center"/>
    </xf>
    <xf numFmtId="0" fontId="21" fillId="4" borderId="19" xfId="0" applyNumberFormat="1" applyFont="1" applyFill="1" applyBorder="1" applyAlignment="1" applyProtection="1">
      <alignment horizontal="left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9" xfId="0" applyFont="1" applyFill="1" applyBorder="1" applyAlignment="1" applyProtection="1">
      <alignment vertical="center"/>
    </xf>
    <xf numFmtId="0" fontId="23" fillId="2" borderId="9" xfId="0" applyFont="1" applyFill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22" fillId="2" borderId="1" xfId="0" applyFont="1" applyFill="1" applyBorder="1" applyAlignment="1">
      <alignment horizontal="left"/>
    </xf>
    <xf numFmtId="0" fontId="28" fillId="4" borderId="0" xfId="0" applyNumberFormat="1" applyFont="1" applyFill="1" applyBorder="1" applyAlignment="1" applyProtection="1">
      <alignment horizontal="center" vertical="center"/>
    </xf>
    <xf numFmtId="0" fontId="28" fillId="4" borderId="22" xfId="0" applyNumberFormat="1" applyFont="1" applyFill="1" applyBorder="1" applyAlignment="1" applyProtection="1">
      <alignment horizontal="center" vertical="center"/>
    </xf>
    <xf numFmtId="14" fontId="15" fillId="2" borderId="9" xfId="0" applyNumberFormat="1" applyFont="1" applyFill="1" applyBorder="1" applyAlignment="1" applyProtection="1">
      <alignment horizontal="left"/>
    </xf>
    <xf numFmtId="0" fontId="15" fillId="3" borderId="22" xfId="0" applyNumberFormat="1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left" vertical="center"/>
    </xf>
    <xf numFmtId="0" fontId="27" fillId="4" borderId="23" xfId="0" applyFont="1" applyFill="1" applyBorder="1" applyAlignment="1" applyProtection="1">
      <alignment horizontal="center" vertical="center"/>
    </xf>
    <xf numFmtId="0" fontId="27" fillId="4" borderId="24" xfId="0" applyFont="1" applyFill="1" applyBorder="1" applyAlignment="1" applyProtection="1">
      <alignment horizontal="center" vertical="center"/>
    </xf>
    <xf numFmtId="0" fontId="26" fillId="4" borderId="24" xfId="0" applyFont="1" applyFill="1" applyBorder="1" applyAlignment="1" applyProtection="1">
      <alignment horizontal="left" vertical="center"/>
    </xf>
    <xf numFmtId="0" fontId="26" fillId="4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center"/>
    </xf>
    <xf numFmtId="0" fontId="27" fillId="4" borderId="21" xfId="0" applyFont="1" applyFill="1" applyBorder="1" applyAlignment="1" applyProtection="1">
      <alignment horizontal="left" vertical="center"/>
    </xf>
    <xf numFmtId="0" fontId="27" fillId="4" borderId="22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15" fillId="2" borderId="9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11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vertical="center"/>
    </xf>
    <xf numFmtId="0" fontId="30" fillId="5" borderId="2" xfId="3" applyNumberFormat="1" applyFont="1" applyFill="1" applyBorder="1" applyAlignment="1">
      <alignment horizontal="center" wrapText="1"/>
    </xf>
    <xf numFmtId="0" fontId="30" fillId="5" borderId="4" xfId="3" applyNumberFormat="1" applyFont="1" applyFill="1" applyBorder="1" applyAlignment="1">
      <alignment horizontal="center" wrapText="1"/>
    </xf>
    <xf numFmtId="0" fontId="30" fillId="5" borderId="3" xfId="3" applyNumberFormat="1" applyFont="1" applyFill="1" applyBorder="1" applyAlignment="1">
      <alignment horizontal="center" wrapText="1"/>
    </xf>
    <xf numFmtId="0" fontId="31" fillId="5" borderId="2" xfId="3" applyNumberFormat="1" applyFont="1" applyFill="1" applyBorder="1" applyAlignment="1">
      <alignment horizontal="left" wrapText="1"/>
    </xf>
    <xf numFmtId="0" fontId="31" fillId="5" borderId="3" xfId="3" applyNumberFormat="1" applyFont="1" applyFill="1" applyBorder="1" applyAlignment="1">
      <alignment horizontal="left" wrapText="1"/>
    </xf>
    <xf numFmtId="0" fontId="29" fillId="0" borderId="2" xfId="3" applyNumberFormat="1" applyBorder="1" applyAlignment="1">
      <alignment horizontal="center" wrapText="1"/>
    </xf>
    <xf numFmtId="0" fontId="29" fillId="0" borderId="3" xfId="3" applyNumberFormat="1" applyBorder="1" applyAlignment="1">
      <alignment horizontal="center" wrapText="1"/>
    </xf>
    <xf numFmtId="0" fontId="8" fillId="5" borderId="2" xfId="2" applyNumberFormat="1" applyFont="1" applyFill="1" applyBorder="1" applyAlignment="1">
      <alignment horizontal="center" wrapText="1"/>
    </xf>
    <xf numFmtId="0" fontId="8" fillId="5" borderId="4" xfId="2" applyNumberFormat="1" applyFont="1" applyFill="1" applyBorder="1" applyAlignment="1">
      <alignment horizontal="center" wrapText="1"/>
    </xf>
    <xf numFmtId="0" fontId="8" fillId="5" borderId="3" xfId="2" applyNumberFormat="1" applyFont="1" applyFill="1" applyBorder="1" applyAlignment="1">
      <alignment horizontal="center" wrapText="1"/>
    </xf>
  </cellXfs>
  <cellStyles count="5">
    <cellStyle name="Link" xfId="1" builtinId="8"/>
    <cellStyle name="Standard" xfId="0" builtinId="0"/>
    <cellStyle name="Standard 2" xfId="2"/>
    <cellStyle name="Standard 2 3" xfId="3"/>
    <cellStyle name="Standard 3 2" xfId="4"/>
  </cellStyles>
  <dxfs count="84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D166"/>
  <sheetViews>
    <sheetView showGridLines="0" tabSelected="1" topLeftCell="B1" zoomScale="160" zoomScaleNormal="160" zoomScalePageLayoutView="110" workbookViewId="0">
      <selection activeCell="B6" sqref="B6:U6"/>
    </sheetView>
  </sheetViews>
  <sheetFormatPr baseColWidth="10" defaultColWidth="6.7109375" defaultRowHeight="12.75" x14ac:dyDescent="0.2"/>
  <cols>
    <col min="1" max="1" width="1.28515625" customWidth="1"/>
    <col min="2" max="6" width="2.7109375" customWidth="1"/>
    <col min="7" max="7" width="4.28515625" customWidth="1"/>
    <col min="8" max="10" width="2.7109375" customWidth="1"/>
    <col min="11" max="11" width="3" customWidth="1"/>
    <col min="12" max="12" width="3.28515625" customWidth="1"/>
    <col min="13" max="13" width="2.7109375" customWidth="1"/>
    <col min="14" max="38" width="3.28515625" customWidth="1"/>
    <col min="39" max="46" width="2.7109375" customWidth="1"/>
  </cols>
  <sheetData>
    <row r="1" spans="1:108" ht="33.950000000000003" customHeight="1" x14ac:dyDescent="0.2">
      <c r="A1" s="14"/>
      <c r="B1" s="129" t="str">
        <f>IF($AT$1=1,"ISIR (Initial Sample Inspection Report)","ISIR (Initial Sample Inspection Report)")</f>
        <v>ISIR (Initial Sample Inspection Report)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99"/>
      <c r="W1" s="129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09"/>
      <c r="AS1" s="109"/>
      <c r="AT1" s="20">
        <f>IF(AL8="English",1,2)</f>
        <v>1</v>
      </c>
    </row>
    <row r="2" spans="1:108" ht="17.25" customHeight="1" x14ac:dyDescent="0.2">
      <c r="A2" s="46"/>
      <c r="B2" s="310" t="str">
        <f>IF($AT$1=1,"similar to VDA","in Anlehnung an VDA Band2")</f>
        <v>similar to VDA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42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08"/>
      <c r="AS2" s="108"/>
      <c r="AT2" s="42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s="30" customFormat="1" ht="13.15" customHeight="1" x14ac:dyDescent="0.2">
      <c r="A3" s="28"/>
      <c r="B3" s="312" t="str">
        <f>IF($AT$1=1,"TPL:    81131619","Formular:    81131619")</f>
        <v>TPL:    81131619</v>
      </c>
      <c r="C3" s="312"/>
      <c r="D3" s="312"/>
      <c r="E3" s="312"/>
      <c r="F3" s="312"/>
      <c r="G3" s="312"/>
      <c r="H3" s="312"/>
      <c r="I3" s="312"/>
      <c r="J3" s="47"/>
      <c r="K3" s="291" t="s">
        <v>59</v>
      </c>
      <c r="L3" s="291"/>
      <c r="M3" s="291"/>
      <c r="N3" s="291"/>
      <c r="O3" s="291"/>
      <c r="P3" s="297">
        <f>MAX('Change Historie'!A6:A30)</f>
        <v>12</v>
      </c>
      <c r="Q3" s="297"/>
      <c r="R3" s="297"/>
      <c r="S3" s="297"/>
      <c r="T3" s="297"/>
      <c r="U3" s="297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31"/>
      <c r="AJ3" s="31"/>
      <c r="AK3" s="291" t="str">
        <f>IF($AT$1=1,"Page 1 of","Seite 1 von")</f>
        <v>Page 1 of</v>
      </c>
      <c r="AL3" s="291"/>
      <c r="AM3" s="291"/>
      <c r="AN3" s="291"/>
      <c r="AO3" s="70">
        <v>1</v>
      </c>
      <c r="AP3" s="293"/>
      <c r="AQ3" s="293"/>
      <c r="AR3" s="116"/>
      <c r="AS3" s="116"/>
      <c r="AT3" s="28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</row>
    <row r="4" spans="1:108" ht="27.75" customHeight="1" x14ac:dyDescent="0.2">
      <c r="A4" s="21"/>
      <c r="B4" s="300" t="str">
        <f>IF($AT$1=1,"Pls use our supplier manual (BWI 81232547) as a support for this TPL placed on www.baumer.com/procurement ","Bitte verwenden Sie unser Lieferantenhandbuch (BWI 81232547) als Unterstützung zu dieser Vorlage, welches Sie unter www.baumer.com/einkauf finden.")</f>
        <v xml:space="preserve">Pls use our supplier manual (BWI 81232547) as a support for this TPL placed on www.baumer.com/procurement 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92" t="s">
        <v>15</v>
      </c>
      <c r="AL4" s="292"/>
      <c r="AM4" s="292"/>
      <c r="AN4" s="292"/>
      <c r="AO4" s="292"/>
      <c r="AP4" s="292"/>
      <c r="AQ4" s="292"/>
      <c r="AR4" s="21"/>
      <c r="AS4" s="21"/>
      <c r="AT4" s="2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ht="15" customHeight="1" x14ac:dyDescent="0.2">
      <c r="A5" s="22"/>
      <c r="B5" s="22" t="str">
        <f>IF($AT$1=1,"Sender","Ersteller/ Absender")</f>
        <v>Sender</v>
      </c>
      <c r="C5" s="22"/>
      <c r="D5" s="22"/>
      <c r="E5" s="22"/>
      <c r="F5" s="22"/>
      <c r="G5" s="23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71"/>
      <c r="X5" s="294" t="str">
        <f>IF($AT$1=1,"Initial sample inspection report","Erstmusterprüfbericht")</f>
        <v>Initial sample inspection report</v>
      </c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2"/>
      <c r="AL5" s="292"/>
      <c r="AM5" s="292"/>
      <c r="AN5" s="292"/>
      <c r="AO5" s="292"/>
      <c r="AP5" s="292"/>
      <c r="AQ5" s="292"/>
      <c r="AR5" s="115"/>
      <c r="AS5" s="115"/>
      <c r="AT5" s="22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ht="13.15" customHeight="1" x14ac:dyDescent="0.2">
      <c r="A6" s="22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2"/>
      <c r="W6" s="22"/>
      <c r="X6" s="71"/>
      <c r="Y6" s="304" t="str">
        <f>IF($AT$1=1,"Initial sample inspection","Erstbemusterung")</f>
        <v>Initial sample inspection</v>
      </c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292"/>
      <c r="AL6" s="292"/>
      <c r="AM6" s="292"/>
      <c r="AN6" s="292"/>
      <c r="AO6" s="292"/>
      <c r="AP6" s="292"/>
      <c r="AQ6" s="292"/>
      <c r="AR6" s="115"/>
      <c r="AS6" s="115"/>
      <c r="AT6" s="22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ht="13.9" customHeight="1" x14ac:dyDescent="0.2">
      <c r="A7" s="22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2"/>
      <c r="W7" s="22"/>
      <c r="X7" s="71"/>
      <c r="Y7" s="304" t="str">
        <f>IF($AT$1=1,"Subsequent sample inspection","Nachbemusterung")</f>
        <v>Subsequent sample inspection</v>
      </c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292"/>
      <c r="AL7" s="292"/>
      <c r="AM7" s="292"/>
      <c r="AN7" s="292"/>
      <c r="AO7" s="292"/>
      <c r="AP7" s="292"/>
      <c r="AQ7" s="292"/>
      <c r="AR7" s="22"/>
      <c r="AS7" s="22"/>
      <c r="AT7" s="22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13.15" customHeight="1" x14ac:dyDescent="0.2">
      <c r="A8" s="22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2"/>
      <c r="W8" s="22"/>
      <c r="X8" s="71"/>
      <c r="Y8" s="306" t="str">
        <f>IF($AT$1=1,"New Part","Neuteil")</f>
        <v>New Part</v>
      </c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2"/>
      <c r="AL8" s="245" t="s">
        <v>14</v>
      </c>
      <c r="AM8" s="246"/>
      <c r="AN8" s="246"/>
      <c r="AO8" s="246"/>
      <c r="AP8" s="247"/>
      <c r="AQ8" s="22"/>
      <c r="AR8" s="22"/>
      <c r="AS8" s="22"/>
      <c r="AT8" s="22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3.15" customHeight="1" x14ac:dyDescent="0.2">
      <c r="A9" s="24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2"/>
      <c r="W9" s="22"/>
      <c r="X9" s="124"/>
      <c r="Y9" s="306" t="str">
        <f>IF($AT$1=1,"Change on product ","Änderung am Produkt")</f>
        <v xml:space="preserve">Change on product </v>
      </c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92" t="str">
        <f>IF($AT$1=1,"Submission Level per purchase order:","VorlagenStufe gemäss Bestellung:")</f>
        <v>Submission Level per purchase order:</v>
      </c>
      <c r="AL9" s="292"/>
      <c r="AM9" s="292"/>
      <c r="AN9" s="292"/>
      <c r="AO9" s="292"/>
      <c r="AP9" s="292"/>
      <c r="AQ9" s="292"/>
      <c r="AR9" s="156"/>
      <c r="AS9" s="114"/>
      <c r="AT9" s="22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13.15" customHeight="1" x14ac:dyDescent="0.2">
      <c r="A10" s="22"/>
      <c r="B10" s="298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2"/>
      <c r="W10" s="22"/>
      <c r="X10" s="124"/>
      <c r="Y10" s="306" t="str">
        <f>IF($AT$1=1,"Change of production process","Änderung von Produktionsverfahren")</f>
        <v>Change of production process</v>
      </c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92"/>
      <c r="AL10" s="292"/>
      <c r="AM10" s="292"/>
      <c r="AN10" s="292"/>
      <c r="AO10" s="292"/>
      <c r="AP10" s="292"/>
      <c r="AQ10" s="292"/>
      <c r="AR10" s="156"/>
      <c r="AS10" s="114"/>
      <c r="AT10" s="22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13.15" customHeight="1" x14ac:dyDescent="0.2">
      <c r="A11" s="2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24"/>
      <c r="Y11" s="306" t="str">
        <f>IF($AT$1=1,"Production relocation","Produktionsverlagerung")</f>
        <v>Production relocation</v>
      </c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92"/>
      <c r="AL11" s="292"/>
      <c r="AM11" s="292"/>
      <c r="AN11" s="292"/>
      <c r="AO11" s="292"/>
      <c r="AP11" s="292"/>
      <c r="AQ11" s="292"/>
      <c r="AR11" s="156"/>
      <c r="AS11" s="114"/>
      <c r="AT11" s="22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13.15" customHeight="1" x14ac:dyDescent="0.2">
      <c r="A12" s="22"/>
      <c r="B12" s="22" t="str">
        <f>IF($AT$1=1,"Receptor","Empfänger")</f>
        <v>Receptor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2"/>
      <c r="W12" s="22"/>
      <c r="X12" s="71"/>
      <c r="Y12" s="306" t="str">
        <f>IF($AT$1=1,"Break of the production more than twelve month","Aussetzen der Fertigung länger als 12 Monate")</f>
        <v>Break of the production more than twelve month</v>
      </c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4"/>
      <c r="AK12" s="24"/>
      <c r="AL12" s="319" t="s">
        <v>58</v>
      </c>
      <c r="AM12" s="320"/>
      <c r="AN12" s="320"/>
      <c r="AO12" s="320"/>
      <c r="AP12" s="321"/>
      <c r="AQ12" s="22"/>
      <c r="AR12" s="22"/>
      <c r="AS12" s="22"/>
      <c r="AT12" s="22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ht="13.15" customHeight="1" x14ac:dyDescent="0.2">
      <c r="A13" s="22"/>
      <c r="B13" s="311" t="s">
        <v>104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22"/>
      <c r="W13" s="22"/>
      <c r="X13" s="71"/>
      <c r="Y13" s="306" t="str">
        <f>IF($AT$1=1,"New sub-supplier/ change of sub- supplier","Neuer Unterlieferant/ (Unter-) Lieferantenwechsel")</f>
        <v>New sub-supplier/ change of sub- supplier</v>
      </c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4"/>
      <c r="AK13" s="24"/>
      <c r="AL13" s="322"/>
      <c r="AM13" s="323"/>
      <c r="AN13" s="323"/>
      <c r="AO13" s="323"/>
      <c r="AP13" s="324"/>
      <c r="AQ13" s="22"/>
      <c r="AR13" s="22"/>
      <c r="AS13" s="22"/>
      <c r="AT13" s="22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ht="13.15" customHeight="1" x14ac:dyDescent="0.2">
      <c r="A14" s="22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22"/>
      <c r="W14" s="22"/>
      <c r="X14" s="71"/>
      <c r="Y14" s="272" t="str">
        <f>IF($AT$1=1,"Change in purchased sub- material","Aenderung von Zukaufteilen")</f>
        <v>Change in purchased sub- material</v>
      </c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138"/>
      <c r="AL14" s="22"/>
      <c r="AM14" s="22"/>
      <c r="AN14" s="22"/>
      <c r="AO14" s="22"/>
      <c r="AP14" s="22"/>
      <c r="AQ14" s="22"/>
      <c r="AR14" s="22"/>
      <c r="AS14" s="22"/>
      <c r="AT14" s="22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13.15" customHeight="1" x14ac:dyDescent="0.2">
      <c r="A15" s="22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22"/>
      <c r="W15" s="22"/>
      <c r="X15" s="71"/>
      <c r="Y15" s="272" t="str">
        <f>IF($AT$1=1,"Tool Modification/ -correction","Werkzeugänderung/ -korrektur")</f>
        <v>Tool Modification/ -correction</v>
      </c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38"/>
      <c r="AL15" s="22"/>
      <c r="AM15" s="22"/>
      <c r="AN15" s="22"/>
      <c r="AO15" s="22"/>
      <c r="AP15" s="22"/>
      <c r="AQ15" s="22"/>
      <c r="AR15" s="22"/>
      <c r="AS15" s="22"/>
      <c r="AT15" s="22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08" ht="13.15" customHeight="1" x14ac:dyDescent="0.2">
      <c r="A16" s="22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22"/>
      <c r="W16" s="113"/>
      <c r="X16" s="71"/>
      <c r="Y16" s="138" t="str">
        <f>IF($AT$1=1,"Product with DwSpA","Produkt mit DmbA")</f>
        <v>Product with DwSpA</v>
      </c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22"/>
      <c r="AM16" s="22"/>
      <c r="AN16" s="22"/>
      <c r="AO16" s="22"/>
      <c r="AP16" s="22"/>
      <c r="AQ16" s="22"/>
      <c r="AR16" s="22"/>
      <c r="AS16" s="22"/>
      <c r="AT16" s="22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1:108" ht="13.15" customHeight="1" x14ac:dyDescent="0.2">
      <c r="A17" s="22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22"/>
      <c r="W17" s="138"/>
      <c r="X17" s="138"/>
      <c r="Y17" s="138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22"/>
      <c r="AM17" s="22"/>
      <c r="AN17" s="22"/>
      <c r="AO17" s="22"/>
      <c r="AP17" s="22"/>
      <c r="AQ17" s="22"/>
      <c r="AR17" s="22"/>
      <c r="AS17" s="22"/>
      <c r="AT17" s="2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ht="13.15" customHeight="1" x14ac:dyDescent="0.2">
      <c r="A18" s="22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22"/>
      <c r="W18" s="138"/>
      <c r="X18" s="138"/>
      <c r="Y18" s="138"/>
      <c r="Z18" s="140"/>
      <c r="AA18" s="138"/>
      <c r="AB18" s="140"/>
      <c r="AC18" s="140"/>
      <c r="AD18" s="140"/>
      <c r="AE18" s="140"/>
      <c r="AF18" s="140"/>
      <c r="AG18" s="140"/>
      <c r="AH18" s="138"/>
      <c r="AI18" s="138"/>
      <c r="AJ18" s="138"/>
      <c r="AK18" s="138"/>
      <c r="AL18" s="22"/>
      <c r="AM18" s="22"/>
      <c r="AN18" s="22"/>
      <c r="AO18" s="22"/>
      <c r="AP18" s="22"/>
      <c r="AQ18" s="22"/>
      <c r="AR18" s="22"/>
      <c r="AS18" s="22"/>
      <c r="AT18" s="2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ht="15" customHeight="1" x14ac:dyDescent="0.2">
      <c r="A19" s="22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22"/>
      <c r="W19" s="71"/>
      <c r="X19" s="137" t="str">
        <f>IF($AT$1=1,"inspection report, other samples","Prüfbericht, sonstige Muster")</f>
        <v>inspection report, other samples</v>
      </c>
      <c r="Y19" s="139"/>
      <c r="Z19" s="140"/>
      <c r="AA19" s="140"/>
      <c r="AB19" s="140"/>
      <c r="AC19" s="140"/>
      <c r="AD19" s="140"/>
      <c r="AE19" s="140"/>
      <c r="AF19" s="140"/>
      <c r="AG19" s="140"/>
      <c r="AH19" s="139"/>
      <c r="AI19" s="266"/>
      <c r="AJ19" s="267"/>
      <c r="AK19" s="267"/>
      <c r="AL19" s="267"/>
      <c r="AM19" s="267"/>
      <c r="AN19" s="267"/>
      <c r="AO19" s="267"/>
      <c r="AP19" s="267"/>
      <c r="AQ19" s="267"/>
      <c r="AR19" s="267"/>
      <c r="AS19" s="268"/>
      <c r="AT19" s="2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ht="6" customHeight="1" x14ac:dyDescent="0.2">
      <c r="A20" s="2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ht="13.15" customHeight="1" x14ac:dyDescent="0.2">
      <c r="A21" s="301" t="str">
        <f>IF(AT1=1,"Attachments / References","Anlagen / Einsichtnahme")</f>
        <v>Attachments / References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3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ht="13.5" customHeight="1" x14ac:dyDescent="0.2">
      <c r="A22" s="9"/>
      <c r="B22" s="141" t="str">
        <f>IF(OR($AL$12="1",$AL$12="2",$AL$12="3",$AL$12="4",$AL$12="5",$AL$12="b1"),"x","")</f>
        <v/>
      </c>
      <c r="C22" s="27" t="s">
        <v>28</v>
      </c>
      <c r="D22" s="257" t="str">
        <f>IF($AT$1=1,"Dimensional Check","Geometrie, Maßprüfung")</f>
        <v>Dimensional Check</v>
      </c>
      <c r="E22" s="257"/>
      <c r="F22" s="257"/>
      <c r="G22" s="257"/>
      <c r="H22" s="257"/>
      <c r="I22" s="257"/>
      <c r="J22" s="257"/>
      <c r="K22" s="141" t="str">
        <f>IF(OR($AL$12="b5"),"x","")</f>
        <v/>
      </c>
      <c r="L22" s="27" t="s">
        <v>36</v>
      </c>
      <c r="M22" s="257" t="str">
        <f>IF($AT$1=1,"EMV Test","EMV - Prüfung")</f>
        <v>EMV Test</v>
      </c>
      <c r="N22" s="257"/>
      <c r="O22" s="257"/>
      <c r="P22" s="257"/>
      <c r="Q22" s="257"/>
      <c r="R22" s="257"/>
      <c r="S22" s="257"/>
      <c r="T22" s="257"/>
      <c r="U22" s="257"/>
      <c r="V22" s="141" t="str">
        <f>IF(OR($AL$12="3", $AL$12="4",$AL$12="5"),"x","")</f>
        <v/>
      </c>
      <c r="W22" s="27">
        <v>17</v>
      </c>
      <c r="X22" s="257" t="str">
        <f>IF($AT$1=1,"Inspection and Test Equipment List","Prüfmittelliste")</f>
        <v>Inspection and Test Equipment List</v>
      </c>
      <c r="Y22" s="257"/>
      <c r="Z22" s="257"/>
      <c r="AA22" s="257"/>
      <c r="AB22" s="257"/>
      <c r="AC22" s="257"/>
      <c r="AD22" s="257"/>
      <c r="AE22" s="257"/>
      <c r="AF22" s="257"/>
      <c r="AG22" s="155"/>
      <c r="AH22" s="155"/>
      <c r="AI22" s="141" t="str">
        <f>IF(OR($AL$12="b5"),"x","")</f>
        <v/>
      </c>
      <c r="AJ22" s="27">
        <v>25</v>
      </c>
      <c r="AK22" s="201" t="str">
        <f>IF($AT$1=1,"Baumer Internal Only: SOFA","NUR Baumer intern: SOFA")</f>
        <v>Baumer Internal Only: SOFA</v>
      </c>
      <c r="AL22" s="201"/>
      <c r="AM22" s="201"/>
      <c r="AN22" s="201"/>
      <c r="AO22" s="201"/>
      <c r="AP22" s="201"/>
      <c r="AQ22" s="201"/>
      <c r="AR22" s="10"/>
      <c r="AS22" s="104"/>
      <c r="AT22" s="1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ht="13.15" customHeight="1" x14ac:dyDescent="0.2">
      <c r="A23" s="9"/>
      <c r="B23" s="141" t="str">
        <f>IF(OR(AL$12="1"),"x","")</f>
        <v/>
      </c>
      <c r="C23" s="27" t="s">
        <v>29</v>
      </c>
      <c r="D23" s="257" t="str">
        <f>IF($AT$1=1,"Functional Test","Funktionsprüfung")</f>
        <v>Functional Test</v>
      </c>
      <c r="E23" s="257"/>
      <c r="F23" s="257"/>
      <c r="G23" s="257"/>
      <c r="H23" s="257"/>
      <c r="I23" s="257"/>
      <c r="J23" s="257"/>
      <c r="K23" s="141" t="str">
        <f>IF(OR($AL$12="1"),"x","")</f>
        <v/>
      </c>
      <c r="L23" s="27" t="s">
        <v>37</v>
      </c>
      <c r="M23" s="257" t="str">
        <f>IF($AT$1=1,"Reliability Test","Zuverlässigkeitsprüfung")</f>
        <v>Reliability Test</v>
      </c>
      <c r="N23" s="257"/>
      <c r="O23" s="257"/>
      <c r="P23" s="257"/>
      <c r="Q23" s="257"/>
      <c r="R23" s="257"/>
      <c r="S23" s="257"/>
      <c r="T23" s="257"/>
      <c r="U23" s="257"/>
      <c r="V23" s="141" t="str">
        <f>IF(OR($AL$12="3",$AL$12="B1"),"x","")</f>
        <v/>
      </c>
      <c r="W23" s="27">
        <v>18</v>
      </c>
      <c r="X23" s="257" t="str">
        <f>IF($AT$1=1,"Inspection and Test Equipment Capability","Prüfmittelfähigkeitsnachweis")</f>
        <v>Inspection and Test Equipment Capability</v>
      </c>
      <c r="Y23" s="257"/>
      <c r="Z23" s="257"/>
      <c r="AA23" s="257"/>
      <c r="AB23" s="257"/>
      <c r="AC23" s="257"/>
      <c r="AD23" s="257"/>
      <c r="AE23" s="257"/>
      <c r="AF23" s="257"/>
      <c r="AG23" s="120"/>
      <c r="AH23" s="120"/>
      <c r="AI23" s="120"/>
      <c r="AJ23" s="120"/>
      <c r="AK23" s="120"/>
      <c r="AL23" s="120"/>
      <c r="AM23" s="120"/>
      <c r="AN23" s="120"/>
      <c r="AO23" s="120"/>
      <c r="AP23" s="136"/>
      <c r="AQ23" s="104"/>
      <c r="AR23" s="104"/>
      <c r="AS23" s="117"/>
      <c r="AT23" s="1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ht="13.15" customHeight="1" x14ac:dyDescent="0.2">
      <c r="A24" s="9"/>
      <c r="B24" s="141" t="str">
        <f>IF(OR(AL$12="1"),"x","")</f>
        <v/>
      </c>
      <c r="C24" s="27" t="s">
        <v>30</v>
      </c>
      <c r="D24" s="257" t="str">
        <f>IF($AT$1=1,"Material Test","Werkstoffprüfung")</f>
        <v>Material Test</v>
      </c>
      <c r="E24" s="257"/>
      <c r="F24" s="257"/>
      <c r="G24" s="257"/>
      <c r="H24" s="257"/>
      <c r="I24" s="257"/>
      <c r="J24" s="257"/>
      <c r="K24" s="141" t="str">
        <f>IF(OR($AL$12="1",$AL$12="2",$AL$12="5",$AL$12="b1"),"x","")</f>
        <v/>
      </c>
      <c r="L24" s="27">
        <v>11</v>
      </c>
      <c r="M24" s="257" t="str">
        <f>IF($AT$1=1,"Design - FMEA","Design - FMEA")</f>
        <v>Design - FMEA</v>
      </c>
      <c r="N24" s="257"/>
      <c r="O24" s="257"/>
      <c r="P24" s="257"/>
      <c r="Q24" s="257"/>
      <c r="R24" s="257"/>
      <c r="S24" s="257"/>
      <c r="T24" s="257"/>
      <c r="U24" s="257"/>
      <c r="V24" s="141" t="str">
        <f>IF(OR($AL$12="b5"),"x","")</f>
        <v/>
      </c>
      <c r="W24" s="27">
        <v>19</v>
      </c>
      <c r="X24" s="257" t="str">
        <f>IF($AT$1=1,"(EU)- Safety Data Sheet","(EU)- Sicherheitsdatenblatt")</f>
        <v>(EU)- Safety Data Sheet</v>
      </c>
      <c r="Y24" s="257"/>
      <c r="Z24" s="257"/>
      <c r="AA24" s="257"/>
      <c r="AB24" s="257"/>
      <c r="AC24" s="257"/>
      <c r="AD24" s="257"/>
      <c r="AE24" s="257"/>
      <c r="AF24" s="27"/>
      <c r="AG24" s="27"/>
      <c r="AH24" s="1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 ht="13.15" customHeight="1" x14ac:dyDescent="0.2">
      <c r="A25" s="9"/>
      <c r="B25" s="141" t="str">
        <f>IF(OR(AL$12="1"),"x","")</f>
        <v/>
      </c>
      <c r="C25" s="27" t="s">
        <v>31</v>
      </c>
      <c r="D25" s="257" t="str">
        <f>IF($AT$1=1,"Haptics Test","Haptikprüfung")</f>
        <v>Haptics Test</v>
      </c>
      <c r="E25" s="257"/>
      <c r="F25" s="257"/>
      <c r="G25" s="257"/>
      <c r="H25" s="257"/>
      <c r="I25" s="257"/>
      <c r="J25" s="257"/>
      <c r="K25" s="141" t="str">
        <f>IF(OR($AL$12="1",$AL$12="b1"),"x","")</f>
        <v/>
      </c>
      <c r="L25" s="27">
        <v>12</v>
      </c>
      <c r="M25" s="257" t="str">
        <f>IF($AT$1=1,"Design Release","Konstruktionsfreigabe")</f>
        <v>Design Release</v>
      </c>
      <c r="N25" s="257"/>
      <c r="O25" s="257"/>
      <c r="P25" s="257"/>
      <c r="Q25" s="257"/>
      <c r="R25" s="257"/>
      <c r="S25" s="257"/>
      <c r="T25" s="257"/>
      <c r="U25" s="257"/>
      <c r="V25" s="141" t="str">
        <f>IF(OR($AL$12="b5"),"x","")</f>
        <v/>
      </c>
      <c r="W25" s="27">
        <v>20</v>
      </c>
      <c r="X25" s="257" t="str">
        <f>IF($AT$1=1,"Material data sheet","Materialdatenblatt")</f>
        <v>Material data sheet</v>
      </c>
      <c r="Y25" s="257"/>
      <c r="Z25" s="257"/>
      <c r="AA25" s="257"/>
      <c r="AB25" s="257"/>
      <c r="AC25" s="257"/>
      <c r="AD25" s="257"/>
      <c r="AE25" s="257"/>
      <c r="AF25" s="27"/>
      <c r="AG25" s="27"/>
      <c r="AH25" s="1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 ht="13.15" customHeight="1" x14ac:dyDescent="0.2">
      <c r="A26" s="9"/>
      <c r="B26" s="141" t="str">
        <f>IF(OR(AL$12="1"),"x","")</f>
        <v/>
      </c>
      <c r="C26" s="27" t="s">
        <v>32</v>
      </c>
      <c r="D26" s="257" t="str">
        <f>IF($AT$1=1,"Acoustics Test","Akustikprüfung")</f>
        <v>Acoustics Test</v>
      </c>
      <c r="E26" s="257"/>
      <c r="F26" s="257"/>
      <c r="G26" s="257"/>
      <c r="H26" s="257"/>
      <c r="I26" s="257"/>
      <c r="J26" s="257"/>
      <c r="K26" s="141" t="str">
        <f>IF(OR($AL$12="1",$AL$12="2",$AL$12="5",$AL$12="b1"),"x","")</f>
        <v/>
      </c>
      <c r="L26" s="27">
        <v>13</v>
      </c>
      <c r="M26" s="257" t="str">
        <f>IF($AT$1=1,"Process FMEA","Prozess - FMEA")</f>
        <v>Process FMEA</v>
      </c>
      <c r="N26" s="257"/>
      <c r="O26" s="257"/>
      <c r="P26" s="257"/>
      <c r="Q26" s="257"/>
      <c r="R26" s="257"/>
      <c r="S26" s="257"/>
      <c r="T26" s="257"/>
      <c r="U26" s="257"/>
      <c r="V26" s="141" t="str">
        <f>IF(OR($AL$12="2",$AL$12="3",$AL$12="5",$AL$12="b1"),"x","")</f>
        <v/>
      </c>
      <c r="W26" s="27">
        <v>21</v>
      </c>
      <c r="X26" s="257" t="str">
        <f>IF($AT$1=1,"Packaging","Transportmittel / Verpackung")</f>
        <v>Packaging</v>
      </c>
      <c r="Y26" s="257"/>
      <c r="Z26" s="257"/>
      <c r="AA26" s="257"/>
      <c r="AB26" s="257"/>
      <c r="AC26" s="257"/>
      <c r="AD26" s="257"/>
      <c r="AE26" s="257"/>
      <c r="AF26" s="27"/>
      <c r="AG26" s="27"/>
      <c r="AH26" s="10"/>
      <c r="AI26" s="121"/>
      <c r="AJ26" s="10"/>
      <c r="AK26" s="117"/>
      <c r="AL26" s="117"/>
      <c r="AM26" s="117"/>
      <c r="AN26" s="117"/>
      <c r="AO26" s="117"/>
      <c r="AP26" s="120"/>
      <c r="AQ26" s="121"/>
      <c r="AR26" s="117"/>
      <c r="AS26" s="117"/>
      <c r="AT26" s="1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ht="13.15" customHeight="1" x14ac:dyDescent="0.2">
      <c r="A27" s="9"/>
      <c r="B27" s="141" t="str">
        <f>IF(OR(AL$12="1"),"x","")</f>
        <v/>
      </c>
      <c r="C27" s="27" t="s">
        <v>33</v>
      </c>
      <c r="D27" s="257" t="str">
        <f>IF($AT$1=1,"Odor Test","Geruchsprüfung")</f>
        <v>Odor Test</v>
      </c>
      <c r="E27" s="257"/>
      <c r="F27" s="257"/>
      <c r="G27" s="257"/>
      <c r="H27" s="257"/>
      <c r="I27" s="257"/>
      <c r="J27" s="257"/>
      <c r="K27" s="141" t="str">
        <f>IF(OR($AL$12="b5"),"x","")</f>
        <v/>
      </c>
      <c r="L27" s="27">
        <v>14</v>
      </c>
      <c r="M27" s="257" t="str">
        <f>IF($AT$1=1,"Process Flow Chart","Prozessablaufdiagramm")</f>
        <v>Process Flow Chart</v>
      </c>
      <c r="N27" s="257"/>
      <c r="O27" s="257"/>
      <c r="P27" s="257"/>
      <c r="Q27" s="257"/>
      <c r="R27" s="257"/>
      <c r="S27" s="257"/>
      <c r="T27" s="257"/>
      <c r="U27" s="257"/>
      <c r="V27" s="141" t="str">
        <f>IF(OR($AL$12="b5"),"x","")</f>
        <v/>
      </c>
      <c r="W27" s="27">
        <v>22</v>
      </c>
      <c r="X27" s="257" t="str">
        <f>IF($AT$1=1,"Certificate(s)","Zertifikate")</f>
        <v>Certificate(s)</v>
      </c>
      <c r="Y27" s="257"/>
      <c r="Z27" s="257"/>
      <c r="AA27" s="257"/>
      <c r="AB27" s="257"/>
      <c r="AC27" s="257"/>
      <c r="AD27" s="257"/>
      <c r="AE27" s="257"/>
      <c r="AF27" s="27"/>
      <c r="AG27" s="27"/>
      <c r="AH27" s="10"/>
      <c r="AI27" s="120"/>
      <c r="AJ27" s="120"/>
      <c r="AK27" s="117"/>
      <c r="AL27" s="117"/>
      <c r="AM27" s="117"/>
      <c r="AN27" s="117"/>
      <c r="AO27" s="117"/>
      <c r="AP27" s="120"/>
      <c r="AQ27" s="120"/>
      <c r="AR27" s="117"/>
      <c r="AS27" s="120"/>
      <c r="AT27" s="1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08" ht="13.15" customHeight="1" x14ac:dyDescent="0.2">
      <c r="A28" s="9"/>
      <c r="B28" s="141" t="str">
        <f>IF(OR($AL$12="1",$AL$12="2",$AL$12="3",$AL$12="4",$AL$12="5",$AL$12="b1"),"x","")</f>
        <v/>
      </c>
      <c r="C28" s="27" t="s">
        <v>34</v>
      </c>
      <c r="D28" s="257" t="str">
        <f>IF($AT$1=1,"Appearance","Aussehensprüfung")</f>
        <v>Appearance</v>
      </c>
      <c r="E28" s="257"/>
      <c r="F28" s="257"/>
      <c r="G28" s="257"/>
      <c r="H28" s="257"/>
      <c r="I28" s="257"/>
      <c r="J28" s="257"/>
      <c r="K28" s="141" t="str">
        <f>IF(OR($AL$12="b1"),"x","")</f>
        <v/>
      </c>
      <c r="L28" s="27">
        <v>15</v>
      </c>
      <c r="M28" s="257" t="str">
        <f>IF($AT$1=1,"Control Plan","Produktionslenkungsplan")</f>
        <v>Control Plan</v>
      </c>
      <c r="N28" s="257"/>
      <c r="O28" s="257"/>
      <c r="P28" s="257"/>
      <c r="Q28" s="257"/>
      <c r="R28" s="257"/>
      <c r="S28" s="257"/>
      <c r="T28" s="257"/>
      <c r="U28" s="257"/>
      <c r="V28" s="141" t="str">
        <f>IF(OR($AL$12="b5"),"x","")</f>
        <v/>
      </c>
      <c r="W28" s="27">
        <v>23</v>
      </c>
      <c r="X28" s="257" t="str">
        <f>IF($AT$1=1,"Process acceptance","Prozessabnahme")</f>
        <v>Process acceptance</v>
      </c>
      <c r="Y28" s="257"/>
      <c r="Z28" s="257"/>
      <c r="AA28" s="257"/>
      <c r="AB28" s="257"/>
      <c r="AC28" s="257"/>
      <c r="AD28" s="257"/>
      <c r="AE28" s="136"/>
      <c r="AF28" s="27"/>
      <c r="AG28" s="27"/>
      <c r="AH28" s="1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ht="13.15" customHeight="1" x14ac:dyDescent="0.2">
      <c r="A29" s="12"/>
      <c r="B29" s="141" t="str">
        <f>IF(OR($AL$12="1",$AL$12="2",$AL$12="3",$AL$12="4",$AL$12="5",$AL$12="b1"),"x","")</f>
        <v/>
      </c>
      <c r="C29" s="27" t="s">
        <v>35</v>
      </c>
      <c r="D29" s="273" t="str">
        <f>IF($AT$1=1,"Surface Check","Oberflächenprüfung")</f>
        <v>Surface Check</v>
      </c>
      <c r="E29" s="273"/>
      <c r="F29" s="273"/>
      <c r="G29" s="273"/>
      <c r="H29" s="273"/>
      <c r="I29" s="273"/>
      <c r="J29" s="273"/>
      <c r="K29" s="141" t="str">
        <f>IF(OR($AL$12="b1"),"x","")</f>
        <v/>
      </c>
      <c r="L29" s="27">
        <v>16</v>
      </c>
      <c r="M29" s="273" t="str">
        <f>IF($AT$1=1,"Process Capability Evidence","Prozessfähigkeitsnachweis")</f>
        <v>Process Capability Evidence</v>
      </c>
      <c r="N29" s="273"/>
      <c r="O29" s="273"/>
      <c r="P29" s="273"/>
      <c r="Q29" s="273"/>
      <c r="R29" s="273"/>
      <c r="S29" s="273"/>
      <c r="T29" s="273"/>
      <c r="U29" s="273"/>
      <c r="V29" s="141" t="str">
        <f>IF(OR($AL$12="b5"),"x","")</f>
        <v/>
      </c>
      <c r="W29" s="27">
        <v>24</v>
      </c>
      <c r="X29" s="273" t="str">
        <f>IF($AT$1=1,"Others","Sonstiges")</f>
        <v>Others</v>
      </c>
      <c r="Y29" s="273"/>
      <c r="Z29" s="273"/>
      <c r="AA29" s="273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13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08" ht="6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ht="13.15" customHeight="1" x14ac:dyDescent="0.2">
      <c r="A31" s="301" t="str">
        <f>IF($AT$1=1,"Supplier information","Lieferantenangaben")</f>
        <v>Supplier information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3"/>
      <c r="W31" s="325" t="str">
        <f>IF($AT$1=1," Baumer"," Baumer")</f>
        <v xml:space="preserve"> Baumer</v>
      </c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106"/>
      <c r="AS31" s="106"/>
      <c r="AT31" s="5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ht="13.15" customHeight="1" x14ac:dyDescent="0.2">
      <c r="A32" s="9"/>
      <c r="B32" s="257" t="str">
        <f>IF($AT$1=1,"Production location:","Produktionsstandort:")</f>
        <v>Production location:</v>
      </c>
      <c r="C32" s="257"/>
      <c r="D32" s="257"/>
      <c r="E32" s="257"/>
      <c r="F32" s="257"/>
      <c r="G32" s="257"/>
      <c r="H32" s="257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0"/>
      <c r="W32" s="52"/>
      <c r="X32" s="286" t="str">
        <f>IF($AT$1=1,"Report No.:","Prüfberichtsnummer:")</f>
        <v>Report No.:</v>
      </c>
      <c r="Y32" s="286"/>
      <c r="Z32" s="286"/>
      <c r="AA32" s="286"/>
      <c r="AB32" s="286"/>
      <c r="AC32" s="286"/>
      <c r="AD32" s="286"/>
      <c r="AE32" s="286"/>
      <c r="AF32" s="286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53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ht="13.15" customHeight="1" x14ac:dyDescent="0.2">
      <c r="A33" s="9"/>
      <c r="B33" s="257" t="str">
        <f>IF($AT$1=1,"Part name:","Bezeichnung/Benennung:")</f>
        <v>Part name:</v>
      </c>
      <c r="C33" s="257"/>
      <c r="D33" s="257"/>
      <c r="E33" s="257"/>
      <c r="F33" s="257"/>
      <c r="G33" s="257"/>
      <c r="H33" s="257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9"/>
      <c r="W33" s="54"/>
      <c r="X33" s="286" t="str">
        <f>IF($AT$1=1,"Part name:","Bezeichnung/Benennung:")</f>
        <v>Part name:</v>
      </c>
      <c r="Y33" s="286"/>
      <c r="Z33" s="286"/>
      <c r="AA33" s="286"/>
      <c r="AB33" s="286"/>
      <c r="AC33" s="286"/>
      <c r="AD33" s="286"/>
      <c r="AE33" s="286"/>
      <c r="AF33" s="286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53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ht="13.15" customHeight="1" x14ac:dyDescent="0.2">
      <c r="A34" s="9"/>
      <c r="B34" s="257" t="str">
        <f>IF($AT$1=1,"Part No.:","Artikelnummer:")</f>
        <v>Part No.:</v>
      </c>
      <c r="C34" s="257"/>
      <c r="D34" s="257"/>
      <c r="E34" s="257"/>
      <c r="F34" s="257"/>
      <c r="G34" s="257"/>
      <c r="H34" s="257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9"/>
      <c r="W34" s="54"/>
      <c r="X34" s="286" t="str">
        <f>IF($AT$1=1,"Part No.:","Artikelnummer:")</f>
        <v>Part No.:</v>
      </c>
      <c r="Y34" s="286"/>
      <c r="Z34" s="286"/>
      <c r="AA34" s="286"/>
      <c r="AB34" s="286"/>
      <c r="AC34" s="286"/>
      <c r="AD34" s="286"/>
      <c r="AE34" s="286"/>
      <c r="AF34" s="286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55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</row>
    <row r="35" spans="1:108" ht="13.15" customHeight="1" x14ac:dyDescent="0.2">
      <c r="A35" s="9"/>
      <c r="B35" s="257" t="str">
        <f>IF($AT$1=1,"Drawing Number:","Zeichnungsnummer:")</f>
        <v>Drawing Number:</v>
      </c>
      <c r="C35" s="257"/>
      <c r="D35" s="257"/>
      <c r="E35" s="257"/>
      <c r="F35" s="257"/>
      <c r="G35" s="257"/>
      <c r="H35" s="257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9"/>
      <c r="W35" s="54"/>
      <c r="X35" s="286" t="str">
        <f>IF($AT$1=1,"Drawing Number:","Zeichnungsnummer:")</f>
        <v>Drawing Number:</v>
      </c>
      <c r="Y35" s="286"/>
      <c r="Z35" s="286"/>
      <c r="AA35" s="286"/>
      <c r="AB35" s="286"/>
      <c r="AC35" s="286"/>
      <c r="AD35" s="286"/>
      <c r="AE35" s="286"/>
      <c r="AF35" s="286"/>
      <c r="AG35" s="289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9"/>
      <c r="AT35" s="55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</row>
    <row r="36" spans="1:108" ht="13.15" customHeight="1" x14ac:dyDescent="0.2">
      <c r="A36" s="9"/>
      <c r="B36" s="257" t="str">
        <f>IF($AT$1=1,"Version/Date:","Stand/Datum:")</f>
        <v>Version/Date:</v>
      </c>
      <c r="C36" s="257"/>
      <c r="D36" s="257"/>
      <c r="E36" s="257"/>
      <c r="F36" s="257"/>
      <c r="G36" s="257"/>
      <c r="H36" s="257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9"/>
      <c r="W36" s="54"/>
      <c r="X36" s="286" t="str">
        <f>IF($AT$1=1,"Date:","Datum:")</f>
        <v>Date:</v>
      </c>
      <c r="Y36" s="286"/>
      <c r="Z36" s="286"/>
      <c r="AA36" s="286"/>
      <c r="AB36" s="286"/>
      <c r="AC36" s="286"/>
      <c r="AD36" s="286"/>
      <c r="AE36" s="286"/>
      <c r="AF36" s="286"/>
      <c r="AG36" s="248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50"/>
      <c r="AT36" s="55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</row>
    <row r="37" spans="1:108" ht="13.15" customHeight="1" x14ac:dyDescent="0.2">
      <c r="A37" s="9"/>
      <c r="B37" s="257" t="str">
        <f>IF($AT$1=1,"ID Number (DUNS):","Kennnummer (DUNS):")</f>
        <v>ID Number (DUNS):</v>
      </c>
      <c r="C37" s="257"/>
      <c r="D37" s="257"/>
      <c r="E37" s="257"/>
      <c r="F37" s="257"/>
      <c r="G37" s="257"/>
      <c r="H37" s="257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9"/>
      <c r="W37" s="54"/>
      <c r="X37" s="286" t="str">
        <f>IF($AT$1=1,"Revision Lvl.:","Änderungsstand:")</f>
        <v>Revision Lvl.:</v>
      </c>
      <c r="Y37" s="286"/>
      <c r="Z37" s="286"/>
      <c r="AA37" s="286"/>
      <c r="AB37" s="286"/>
      <c r="AC37" s="286"/>
      <c r="AD37" s="286"/>
      <c r="AE37" s="286"/>
      <c r="AF37" s="286"/>
      <c r="AG37" s="248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50"/>
      <c r="AT37" s="55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</row>
    <row r="38" spans="1:108" ht="13.15" customHeight="1" x14ac:dyDescent="0.2">
      <c r="A38" s="9"/>
      <c r="B38" s="257" t="str">
        <f>IF($AT$1=1,"Deliverynote:","Lieferscheinnummer:")</f>
        <v>Deliverynote:</v>
      </c>
      <c r="C38" s="257"/>
      <c r="D38" s="257"/>
      <c r="E38" s="257"/>
      <c r="F38" s="257"/>
      <c r="G38" s="257"/>
      <c r="H38" s="257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9"/>
      <c r="W38" s="54"/>
      <c r="X38" s="286" t="str">
        <f>IF($AT$1=1,"Order number:","Bestellnummer:")</f>
        <v>Order number:</v>
      </c>
      <c r="Y38" s="286"/>
      <c r="Z38" s="286"/>
      <c r="AA38" s="286"/>
      <c r="AB38" s="286"/>
      <c r="AC38" s="286"/>
      <c r="AD38" s="286"/>
      <c r="AE38" s="286"/>
      <c r="AF38" s="286"/>
      <c r="AG38" s="289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9"/>
      <c r="AT38" s="55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08" ht="13.15" customHeight="1" x14ac:dyDescent="0.2">
      <c r="A39" s="9"/>
      <c r="B39" s="257" t="str">
        <f>IF($AT$1=1,"Delivery quantity: ","Liefermenge:")</f>
        <v xml:space="preserve">Delivery quantity: </v>
      </c>
      <c r="C39" s="257"/>
      <c r="D39" s="257"/>
      <c r="E39" s="257"/>
      <c r="F39" s="257"/>
      <c r="G39" s="257"/>
      <c r="H39" s="257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9"/>
      <c r="W39" s="49"/>
      <c r="X39" s="286"/>
      <c r="Y39" s="286"/>
      <c r="Z39" s="286"/>
      <c r="AA39" s="286"/>
      <c r="AB39" s="286"/>
      <c r="AC39" s="286"/>
      <c r="AD39" s="286"/>
      <c r="AE39" s="49"/>
      <c r="AF39" s="135"/>
      <c r="AG39" s="135"/>
      <c r="AH39" s="135"/>
      <c r="AI39" s="135"/>
      <c r="AJ39" s="135"/>
      <c r="AK39" s="135"/>
      <c r="AL39" s="135"/>
      <c r="AM39" s="135"/>
      <c r="AN39" s="290"/>
      <c r="AO39" s="290"/>
      <c r="AP39" s="135"/>
      <c r="AQ39" s="135"/>
      <c r="AR39" s="135"/>
      <c r="AS39" s="135"/>
      <c r="AT39" s="49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</row>
    <row r="40" spans="1:108" ht="13.15" customHeight="1" x14ac:dyDescent="0.2">
      <c r="A40" s="125"/>
      <c r="B40" s="257" t="str">
        <f>IF($AT$1=1,"Charge Number:","Chargennummer:")</f>
        <v>Charge Number:</v>
      </c>
      <c r="C40" s="257"/>
      <c r="D40" s="257"/>
      <c r="E40" s="257"/>
      <c r="F40" s="257"/>
      <c r="G40" s="257"/>
      <c r="H40" s="257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9"/>
      <c r="W40" s="49"/>
      <c r="X40" s="314"/>
      <c r="Y40" s="314"/>
      <c r="Z40" s="314"/>
      <c r="AA40" s="314"/>
      <c r="AB40" s="314"/>
      <c r="AC40" s="314"/>
      <c r="AD40" s="314"/>
      <c r="AE40" s="314"/>
      <c r="AF40" s="316"/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134"/>
      <c r="AS40" s="134"/>
      <c r="AT40" s="50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</row>
    <row r="41" spans="1:108" ht="13.15" customHeight="1" x14ac:dyDescent="0.2">
      <c r="A41" s="9"/>
      <c r="B41" s="257" t="str">
        <f>IF($AT$1=1,"Sample Weight:","Mustergewicht:")</f>
        <v>Sample Weight:</v>
      </c>
      <c r="C41" s="257"/>
      <c r="D41" s="257"/>
      <c r="E41" s="257"/>
      <c r="F41" s="257"/>
      <c r="G41" s="257"/>
      <c r="H41" s="11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9"/>
      <c r="W41" s="49"/>
      <c r="X41" s="286"/>
      <c r="Y41" s="286"/>
      <c r="Z41" s="286"/>
      <c r="AA41" s="286"/>
      <c r="AB41" s="286"/>
      <c r="AC41" s="286"/>
      <c r="AD41" s="286"/>
      <c r="AE41" s="28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134"/>
      <c r="AS41" s="134"/>
      <c r="AT41" s="50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08" ht="13.15" customHeight="1" x14ac:dyDescent="0.2">
      <c r="A42" s="9"/>
      <c r="B42" s="270" t="str">
        <f>IF($AT$1=1,"Order number:","Bestellnummer:")</f>
        <v>Order number:</v>
      </c>
      <c r="C42" s="270"/>
      <c r="D42" s="270"/>
      <c r="E42" s="270"/>
      <c r="F42" s="270"/>
      <c r="G42" s="270"/>
      <c r="H42" s="1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08" ht="6" customHeight="1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08" ht="3.2" customHeight="1" x14ac:dyDescent="0.2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08" ht="13.15" customHeight="1" x14ac:dyDescent="0.2">
      <c r="A45" s="9"/>
      <c r="B45" s="313" t="str">
        <f>IF($AT$1=1,"Supplier Confirmation","Bestätigung Lieferant")</f>
        <v>Supplier Confirmation</v>
      </c>
      <c r="C45" s="313"/>
      <c r="D45" s="313"/>
      <c r="E45" s="313"/>
      <c r="F45" s="313"/>
      <c r="G45" s="313"/>
      <c r="H45" s="313"/>
      <c r="I45" s="313"/>
      <c r="J45" s="317" t="str">
        <f>IF($AT$1=1,"Herewith will be confirmed, that the sampling is performed according to the requirements/ submission level","Hiermit wird bestätigt, dass die Bemusterung entsprechend den Vorgaben/ Vorlagenstufe durchgeführt wurde.")</f>
        <v>Herewith will be confirmed, that the sampling is performed according to the requirements/ submission level</v>
      </c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107"/>
      <c r="AT45" s="1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08" ht="13.15" customHeight="1" x14ac:dyDescent="0.2">
      <c r="A46" s="9"/>
      <c r="B46" s="56"/>
      <c r="C46" s="10"/>
      <c r="D46" s="10"/>
      <c r="E46" s="10"/>
      <c r="F46" s="10"/>
      <c r="G46" s="10"/>
      <c r="H46" s="10"/>
      <c r="I46" s="10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07"/>
      <c r="AS46" s="107"/>
      <c r="AT46" s="1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</row>
    <row r="47" spans="1:108" ht="13.15" customHeight="1" x14ac:dyDescent="0.2">
      <c r="A47" s="9"/>
      <c r="B47" s="265" t="str">
        <f>IF($AT$1=1,"Name:","Name:")</f>
        <v>Name:</v>
      </c>
      <c r="C47" s="265"/>
      <c r="D47" s="265"/>
      <c r="E47" s="265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10"/>
      <c r="W47" s="10"/>
      <c r="X47" s="257" t="str">
        <f>IF($AT$1=1,"Comment:","Bemerkung:")</f>
        <v>Comment:</v>
      </c>
      <c r="Y47" s="257"/>
      <c r="Z47" s="257"/>
      <c r="AA47" s="257"/>
      <c r="AB47" s="257"/>
      <c r="AC47" s="257"/>
      <c r="AD47" s="257"/>
      <c r="AE47" s="257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105"/>
      <c r="AS47" s="105"/>
      <c r="AT47" s="1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08" ht="13.15" customHeight="1" x14ac:dyDescent="0.2">
      <c r="A48" s="9"/>
      <c r="B48" s="265" t="str">
        <f>IF($AT$1=1,"Department:","Abteilung:")</f>
        <v>Department:</v>
      </c>
      <c r="C48" s="265"/>
      <c r="D48" s="265"/>
      <c r="E48" s="265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10"/>
      <c r="W48" s="10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1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08" ht="13.15" customHeight="1" x14ac:dyDescent="0.2">
      <c r="A49" s="9"/>
      <c r="B49" s="265" t="str">
        <f>IF($AT$1=1,"Telephone:","Telefon:")</f>
        <v>Telephone:</v>
      </c>
      <c r="C49" s="265"/>
      <c r="D49" s="265"/>
      <c r="E49" s="265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10"/>
      <c r="W49" s="10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1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</row>
    <row r="50" spans="1:108" ht="13.15" customHeight="1" x14ac:dyDescent="0.2">
      <c r="A50" s="9"/>
      <c r="B50" s="265" t="str">
        <f>IF($AT$1=1,"Fax:","Fax:")</f>
        <v>Fax:</v>
      </c>
      <c r="C50" s="265"/>
      <c r="D50" s="265"/>
      <c r="E50" s="265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10"/>
      <c r="W50" s="10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1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</row>
    <row r="51" spans="1:108" ht="13.15" customHeight="1" x14ac:dyDescent="0.2">
      <c r="A51" s="9"/>
      <c r="B51" s="265" t="str">
        <f>IF($AT$1=1,"E-Mail:","e-Mail:")</f>
        <v>E-Mail:</v>
      </c>
      <c r="C51" s="265"/>
      <c r="D51" s="265"/>
      <c r="E51" s="265"/>
      <c r="F51" s="264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10"/>
      <c r="W51" s="10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1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</row>
    <row r="52" spans="1:108" ht="13.15" customHeight="1" x14ac:dyDescent="0.2">
      <c r="A52" s="9"/>
      <c r="B52" s="265" t="str">
        <f>IF($AT$1=1,"Date:","Datum:")</f>
        <v>Date:</v>
      </c>
      <c r="C52" s="265"/>
      <c r="D52" s="265"/>
      <c r="E52" s="265"/>
      <c r="F52" s="287"/>
      <c r="G52" s="287"/>
      <c r="H52" s="287"/>
      <c r="I52" s="287"/>
      <c r="J52" s="270" t="str">
        <f>IF($AT$1=1,"Signature:","Unterschrift:")</f>
        <v>Signature:</v>
      </c>
      <c r="K52" s="270"/>
      <c r="L52" s="270"/>
      <c r="M52" s="270"/>
      <c r="N52" s="269"/>
      <c r="O52" s="269"/>
      <c r="P52" s="269"/>
      <c r="Q52" s="269"/>
      <c r="R52" s="269"/>
      <c r="S52" s="269"/>
      <c r="T52" s="269"/>
      <c r="U52" s="269"/>
      <c r="V52" s="10"/>
      <c r="W52" s="10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1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</row>
    <row r="53" spans="1:108" ht="6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</row>
    <row r="54" spans="1:108" s="33" customFormat="1" ht="15" customHeight="1" x14ac:dyDescent="0.2">
      <c r="A54" s="40"/>
      <c r="B54" s="112" t="str">
        <f>IF(AT1=1,"Baumer:","Entscheidung ")</f>
        <v>Baumer:</v>
      </c>
      <c r="C54" s="112"/>
      <c r="D54" s="112"/>
      <c r="E54" s="112"/>
      <c r="F54" s="112"/>
      <c r="G54" s="112"/>
      <c r="H54" s="112"/>
      <c r="I54" s="112"/>
      <c r="J54" s="57"/>
      <c r="K54" s="251" t="str">
        <f>IF(AT1=1,"Overall","gesamt")</f>
        <v>Overall</v>
      </c>
      <c r="L54" s="252"/>
      <c r="M54" s="252"/>
      <c r="N54" s="57"/>
      <c r="O54" s="57"/>
      <c r="P54" s="57"/>
      <c r="Q54" s="57"/>
      <c r="R54" s="110"/>
      <c r="S54" s="110"/>
      <c r="T54" s="110"/>
      <c r="U54" s="254" t="str">
        <f>IF(AT1=1,"Individual Approval per Attachments (X):","Einzelfreigaben gemäß Anlage (X):")</f>
        <v>Individual Approval per Attachments (X):</v>
      </c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6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</row>
    <row r="55" spans="1:108" ht="15" customHeight="1" x14ac:dyDescent="0.2">
      <c r="A55" s="37"/>
      <c r="B55" s="112" t="str">
        <f>IF(AT1=1,"Decision:","Baumer:")</f>
        <v>Decision:</v>
      </c>
      <c r="C55" s="38"/>
      <c r="D55" s="38"/>
      <c r="E55" s="38"/>
      <c r="F55" s="38"/>
      <c r="G55" s="38"/>
      <c r="H55" s="38"/>
      <c r="I55" s="38"/>
      <c r="J55" s="38"/>
      <c r="K55" s="251"/>
      <c r="L55" s="252"/>
      <c r="M55" s="252"/>
      <c r="N55" s="142" t="s">
        <v>28</v>
      </c>
      <c r="O55" s="142" t="s">
        <v>29</v>
      </c>
      <c r="P55" s="142" t="s">
        <v>30</v>
      </c>
      <c r="Q55" s="142" t="s">
        <v>31</v>
      </c>
      <c r="R55" s="142" t="s">
        <v>32</v>
      </c>
      <c r="S55" s="142" t="s">
        <v>33</v>
      </c>
      <c r="T55" s="142" t="s">
        <v>34</v>
      </c>
      <c r="U55" s="144" t="s">
        <v>35</v>
      </c>
      <c r="V55" s="144" t="s">
        <v>36</v>
      </c>
      <c r="W55" s="144" t="s">
        <v>37</v>
      </c>
      <c r="X55" s="144" t="s">
        <v>43</v>
      </c>
      <c r="Y55" s="144" t="s">
        <v>44</v>
      </c>
      <c r="Z55" s="144" t="s">
        <v>45</v>
      </c>
      <c r="AA55" s="144" t="s">
        <v>46</v>
      </c>
      <c r="AB55" s="144" t="s">
        <v>47</v>
      </c>
      <c r="AC55" s="144" t="s">
        <v>48</v>
      </c>
      <c r="AD55" s="144" t="s">
        <v>49</v>
      </c>
      <c r="AE55" s="144" t="s">
        <v>50</v>
      </c>
      <c r="AF55" s="144" t="s">
        <v>51</v>
      </c>
      <c r="AG55" s="144" t="s">
        <v>52</v>
      </c>
      <c r="AH55" s="144" t="s">
        <v>53</v>
      </c>
      <c r="AI55" s="144" t="s">
        <v>54</v>
      </c>
      <c r="AJ55" s="144" t="s">
        <v>55</v>
      </c>
      <c r="AK55" s="144" t="s">
        <v>56</v>
      </c>
      <c r="AL55" s="143" t="s">
        <v>57</v>
      </c>
      <c r="AM55" s="260"/>
      <c r="AN55" s="260"/>
      <c r="AO55" s="260"/>
      <c r="AP55" s="260"/>
      <c r="AQ55" s="260"/>
      <c r="AR55" s="260"/>
      <c r="AS55" s="260"/>
      <c r="AT55" s="260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15" customHeight="1" x14ac:dyDescent="0.2">
      <c r="A56" s="39"/>
      <c r="B56" s="123" t="str">
        <f>IF(AT1=1,"Approved","Frei")</f>
        <v>Approved</v>
      </c>
      <c r="C56" s="122"/>
      <c r="D56" s="122"/>
      <c r="E56" s="122"/>
      <c r="F56" s="122"/>
      <c r="G56" s="122"/>
      <c r="H56" s="122"/>
      <c r="I56" s="122"/>
      <c r="J56" s="122"/>
      <c r="K56" s="266"/>
      <c r="L56" s="267"/>
      <c r="M56" s="268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261"/>
      <c r="AN56" s="261"/>
      <c r="AO56" s="261"/>
      <c r="AP56" s="261"/>
      <c r="AQ56" s="261"/>
      <c r="AR56" s="261"/>
      <c r="AS56" s="261"/>
      <c r="AT56" s="26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</row>
    <row r="57" spans="1:108" ht="15" customHeight="1" x14ac:dyDescent="0.2">
      <c r="A57" s="39"/>
      <c r="B57" s="123" t="str">
        <f>IF(AT1=1,"Conditionally approved","Frei mit Auflagen")</f>
        <v>Conditionally approved</v>
      </c>
      <c r="C57" s="122"/>
      <c r="D57" s="122"/>
      <c r="E57" s="122"/>
      <c r="F57" s="122"/>
      <c r="G57" s="122"/>
      <c r="H57" s="122"/>
      <c r="I57" s="122"/>
      <c r="J57" s="122"/>
      <c r="K57" s="266"/>
      <c r="L57" s="267"/>
      <c r="M57" s="268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261"/>
      <c r="AN57" s="261"/>
      <c r="AO57" s="261"/>
      <c r="AP57" s="261"/>
      <c r="AQ57" s="261"/>
      <c r="AR57" s="261"/>
      <c r="AS57" s="261"/>
      <c r="AT57" s="26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</row>
    <row r="58" spans="1:108" ht="15" customHeight="1" x14ac:dyDescent="0.2">
      <c r="A58" s="39"/>
      <c r="B58" s="123" t="str">
        <f>IF(AT1=1,"Rejected","Abgelehnt")</f>
        <v>Rejected</v>
      </c>
      <c r="C58" s="122"/>
      <c r="D58" s="122"/>
      <c r="E58" s="122"/>
      <c r="F58" s="122"/>
      <c r="G58" s="122"/>
      <c r="H58" s="122"/>
      <c r="I58" s="122"/>
      <c r="J58" s="122"/>
      <c r="K58" s="266"/>
      <c r="L58" s="267"/>
      <c r="M58" s="268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261"/>
      <c r="AN58" s="261"/>
      <c r="AO58" s="261"/>
      <c r="AP58" s="261"/>
      <c r="AQ58" s="261"/>
      <c r="AR58" s="261"/>
      <c r="AS58" s="261"/>
      <c r="AT58" s="26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ht="13.15" customHeight="1" x14ac:dyDescent="0.2">
      <c r="A59" s="48"/>
      <c r="B59" s="271" t="str">
        <f>IF($AT$1=1,"OffSpec Approval No.:","Sonderfreigabe No.:")</f>
        <v>OffSpec Approval No.:</v>
      </c>
      <c r="C59" s="271"/>
      <c r="D59" s="271"/>
      <c r="E59" s="271"/>
      <c r="F59" s="271"/>
      <c r="G59" s="271"/>
      <c r="H59" s="242"/>
      <c r="I59" s="242"/>
      <c r="J59" s="242"/>
      <c r="K59" s="278"/>
      <c r="L59" s="279"/>
      <c r="M59" s="279"/>
      <c r="N59" s="279"/>
      <c r="O59" s="279"/>
      <c r="P59" s="276" t="str">
        <f>IF($AT$1=1,"valid til:","gültig bis")</f>
        <v>valid til:</v>
      </c>
      <c r="Q59" s="277"/>
      <c r="R59" s="277"/>
      <c r="S59" s="278"/>
      <c r="T59" s="279"/>
      <c r="U59" s="279"/>
      <c r="V59" s="276" t="str">
        <f>IF($AT$1=1,"#pieces:","Stückzahl:")</f>
        <v>#pieces:</v>
      </c>
      <c r="W59" s="277"/>
      <c r="X59" s="277"/>
      <c r="Y59" s="277"/>
      <c r="Z59" s="278"/>
      <c r="AA59" s="279"/>
      <c r="AB59" s="276" t="str">
        <f>IF($AT$1=1,"Due Date ReSampling:","Termin Nachbemusterung:")</f>
        <v>Due Date ReSampling:</v>
      </c>
      <c r="AC59" s="277"/>
      <c r="AD59" s="277"/>
      <c r="AE59" s="277"/>
      <c r="AF59" s="277"/>
      <c r="AG59" s="277"/>
      <c r="AH59" s="277"/>
      <c r="AI59" s="277"/>
      <c r="AJ59" s="277"/>
      <c r="AK59" s="284"/>
      <c r="AL59" s="284"/>
      <c r="AM59" s="284"/>
      <c r="AN59" s="284"/>
      <c r="AO59" s="284"/>
      <c r="AP59" s="145"/>
      <c r="AQ59" s="145"/>
      <c r="AR59" s="145"/>
      <c r="AS59" s="145"/>
      <c r="AT59" s="145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ht="12.75" customHeight="1" x14ac:dyDescent="0.2">
      <c r="A60" s="54"/>
      <c r="B60" s="242" t="str">
        <f>IF($AT$1=1,"When returning, Delivery note No./Date:","bei Rücksendung Lieferschein-Nr./ -datum:")</f>
        <v>When returning, Delivery note No./Date: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308"/>
      <c r="P60" s="308"/>
      <c r="Q60" s="308"/>
      <c r="R60" s="308"/>
      <c r="S60" s="308"/>
      <c r="T60" s="308"/>
      <c r="U60" s="309"/>
      <c r="V60" s="82"/>
      <c r="W60" s="82"/>
      <c r="X60" s="49"/>
      <c r="Y60" s="49"/>
      <c r="Z60" s="49"/>
      <c r="AA60" s="49"/>
      <c r="AB60" s="49"/>
      <c r="AC60" s="82"/>
      <c r="AD60" s="82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s="33" customFormat="1" ht="13.5" customHeight="1" x14ac:dyDescent="0.2">
      <c r="A61" s="57"/>
      <c r="B61" s="242" t="str">
        <f>IF(AT1=1,"Name:","Name:")</f>
        <v>Name:</v>
      </c>
      <c r="C61" s="242"/>
      <c r="D61" s="242"/>
      <c r="E61" s="242"/>
      <c r="F61" s="242"/>
      <c r="G61" s="242"/>
      <c r="H61" s="278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41"/>
      <c r="W61" s="41"/>
      <c r="X61" s="242" t="str">
        <f>IF(AT1=1,"Comment:","Bemerkung:")</f>
        <v>Comment:</v>
      </c>
      <c r="Y61" s="242"/>
      <c r="Z61" s="242"/>
      <c r="AA61" s="242"/>
      <c r="AB61" s="242"/>
      <c r="AC61" s="242"/>
      <c r="AD61" s="242"/>
      <c r="AE61" s="242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</row>
    <row r="62" spans="1:108" s="33" customFormat="1" ht="13.15" customHeight="1" x14ac:dyDescent="0.2">
      <c r="A62" s="57"/>
      <c r="B62" s="242" t="str">
        <f>IF(AT1=1,"Department:","Abteilung:")</f>
        <v>Department:</v>
      </c>
      <c r="C62" s="242"/>
      <c r="D62" s="242"/>
      <c r="E62" s="242"/>
      <c r="F62" s="242"/>
      <c r="G62" s="243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41"/>
      <c r="W62" s="41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4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</row>
    <row r="63" spans="1:108" s="33" customFormat="1" ht="13.15" customHeight="1" x14ac:dyDescent="0.2">
      <c r="A63" s="57"/>
      <c r="B63" s="242" t="str">
        <f>IF(AT1=1,"E-Mail:","e-Mail:")</f>
        <v>E-Mail:</v>
      </c>
      <c r="C63" s="242"/>
      <c r="D63" s="242"/>
      <c r="E63" s="242"/>
      <c r="F63" s="242"/>
      <c r="G63" s="243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41"/>
      <c r="W63" s="41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4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</row>
    <row r="64" spans="1:108" s="33" customFormat="1" ht="13.15" customHeight="1" x14ac:dyDescent="0.2">
      <c r="A64" s="57"/>
      <c r="B64" s="242" t="str">
        <f>IF(AT1=1,"Date:","Datum:")</f>
        <v>Date:</v>
      </c>
      <c r="C64" s="242"/>
      <c r="D64" s="242"/>
      <c r="E64" s="242"/>
      <c r="F64" s="242"/>
      <c r="G64" s="243"/>
      <c r="H64" s="282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41"/>
      <c r="W64" s="41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4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</row>
    <row r="65" spans="1:108" s="33" customFormat="1" ht="13.15" customHeight="1" x14ac:dyDescent="0.2">
      <c r="A65" s="57"/>
      <c r="B65" s="242" t="str">
        <f>IF(AT1=1,"Signature","Unterschrift:")</f>
        <v>Signature</v>
      </c>
      <c r="C65" s="242"/>
      <c r="D65" s="242"/>
      <c r="E65" s="242"/>
      <c r="F65" s="242"/>
      <c r="G65" s="243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41"/>
      <c r="W65" s="41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5"/>
      <c r="AQ65" s="285"/>
      <c r="AR65" s="285"/>
      <c r="AS65" s="285"/>
      <c r="AT65" s="41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</row>
    <row r="66" spans="1:108" s="33" customFormat="1" ht="13.15" customHeight="1" x14ac:dyDescent="0.2">
      <c r="A66" s="41"/>
      <c r="B66" s="244"/>
      <c r="C66" s="244"/>
      <c r="D66" s="244"/>
      <c r="E66" s="244"/>
      <c r="F66" s="244"/>
      <c r="G66" s="244"/>
      <c r="H66" s="244"/>
      <c r="I66" s="244"/>
      <c r="J66" s="281"/>
      <c r="K66" s="281"/>
      <c r="L66" s="281"/>
      <c r="M66" s="281"/>
      <c r="N66" s="58"/>
      <c r="O66" s="58"/>
      <c r="P66" s="244"/>
      <c r="Q66" s="244"/>
      <c r="R66" s="244"/>
      <c r="S66" s="244"/>
      <c r="T66" s="244"/>
      <c r="U66" s="244"/>
      <c r="V66" s="244"/>
      <c r="W66" s="41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111"/>
      <c r="AS66" s="111"/>
      <c r="AT66" s="41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</row>
    <row r="67" spans="1:108" s="33" customFormat="1" ht="13.15" customHeight="1" x14ac:dyDescent="0.2">
      <c r="A67" s="50"/>
      <c r="B67" s="242" t="str">
        <f>IF(AT1=1,"Distribution","Verteiler")</f>
        <v>Distribution</v>
      </c>
      <c r="C67" s="242"/>
      <c r="D67" s="242"/>
      <c r="E67" s="243"/>
      <c r="F67" s="204"/>
      <c r="G67" s="274" t="s">
        <v>9</v>
      </c>
      <c r="H67" s="286"/>
      <c r="I67" s="286"/>
      <c r="J67" s="275"/>
      <c r="K67" s="202"/>
      <c r="L67" s="274" t="s">
        <v>7</v>
      </c>
      <c r="M67" s="275"/>
      <c r="N67" s="203"/>
      <c r="O67" s="286" t="s">
        <v>8</v>
      </c>
      <c r="P67" s="275"/>
      <c r="Q67" s="203"/>
      <c r="R67" s="274" t="s">
        <v>10</v>
      </c>
      <c r="S67" s="286"/>
      <c r="T67" s="275"/>
      <c r="U67" s="202"/>
      <c r="V67" s="274" t="s">
        <v>11</v>
      </c>
      <c r="W67" s="275"/>
      <c r="X67" s="202"/>
      <c r="Y67" s="274" t="s">
        <v>12</v>
      </c>
      <c r="Z67" s="275"/>
      <c r="AA67" s="202"/>
      <c r="AB67" s="52" t="s">
        <v>22</v>
      </c>
      <c r="AC67" s="132"/>
      <c r="AD67" s="202"/>
      <c r="AE67" s="131" t="s">
        <v>6</v>
      </c>
      <c r="AF67" s="50"/>
      <c r="AG67" s="202"/>
      <c r="AH67" s="274" t="str">
        <f>IF($AT$1=1,"Requestor","Auftraggeber")</f>
        <v>Requestor</v>
      </c>
      <c r="AI67" s="286"/>
      <c r="AJ67" s="286"/>
      <c r="AK67" s="275"/>
      <c r="AL67" s="202"/>
      <c r="AM67" s="274" t="str">
        <f>IF($AT$1=1,"other:","zusätzlich:")</f>
        <v>other:</v>
      </c>
      <c r="AN67" s="286"/>
      <c r="AO67" s="275"/>
      <c r="AP67" s="284"/>
      <c r="AQ67" s="284"/>
      <c r="AR67" s="284"/>
      <c r="AS67" s="284"/>
      <c r="AT67" s="133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x14ac:dyDescent="0.2">
      <c r="A68" s="59"/>
      <c r="B68" s="59"/>
      <c r="C68" s="59"/>
      <c r="D68" s="59"/>
      <c r="E68" s="59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</row>
    <row r="69" spans="1:10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10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10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10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10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10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10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10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10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10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10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10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</sheetData>
  <sheetProtection sheet="1" selectLockedCells="1"/>
  <dataConsolidate/>
  <mergeCells count="162">
    <mergeCell ref="Y12:AI12"/>
    <mergeCell ref="Y13:AI13"/>
    <mergeCell ref="AL12:AP13"/>
    <mergeCell ref="AK9:AQ11"/>
    <mergeCell ref="X23:AF23"/>
    <mergeCell ref="X22:AF22"/>
    <mergeCell ref="B64:G64"/>
    <mergeCell ref="W31:AQ31"/>
    <mergeCell ref="A31:V31"/>
    <mergeCell ref="AG38:AS38"/>
    <mergeCell ref="B37:H37"/>
    <mergeCell ref="B34:H34"/>
    <mergeCell ref="X35:AF35"/>
    <mergeCell ref="K56:M56"/>
    <mergeCell ref="I37:V37"/>
    <mergeCell ref="I38:V38"/>
    <mergeCell ref="I39:V39"/>
    <mergeCell ref="X39:AD39"/>
    <mergeCell ref="B41:G41"/>
    <mergeCell ref="I34:V34"/>
    <mergeCell ref="I35:V35"/>
    <mergeCell ref="I36:V36"/>
    <mergeCell ref="AG32:AS32"/>
    <mergeCell ref="Y14:AJ14"/>
    <mergeCell ref="G67:J67"/>
    <mergeCell ref="B50:E50"/>
    <mergeCell ref="B45:I45"/>
    <mergeCell ref="X40:AE40"/>
    <mergeCell ref="AF47:AQ47"/>
    <mergeCell ref="X47:AE47"/>
    <mergeCell ref="AF40:AQ40"/>
    <mergeCell ref="AF41:AQ41"/>
    <mergeCell ref="B47:E47"/>
    <mergeCell ref="B48:E48"/>
    <mergeCell ref="B42:G42"/>
    <mergeCell ref="F47:U47"/>
    <mergeCell ref="F48:U48"/>
    <mergeCell ref="J45:AR45"/>
    <mergeCell ref="I42:V42"/>
    <mergeCell ref="B40:H40"/>
    <mergeCell ref="B67:E67"/>
    <mergeCell ref="L67:M67"/>
    <mergeCell ref="O67:P67"/>
    <mergeCell ref="R67:T67"/>
    <mergeCell ref="B49:E49"/>
    <mergeCell ref="X41:AE41"/>
    <mergeCell ref="B61:G61"/>
    <mergeCell ref="B52:E52"/>
    <mergeCell ref="H65:U65"/>
    <mergeCell ref="B39:H39"/>
    <mergeCell ref="B60:N60"/>
    <mergeCell ref="O60:U60"/>
    <mergeCell ref="B2:V2"/>
    <mergeCell ref="X27:AE27"/>
    <mergeCell ref="B9:U9"/>
    <mergeCell ref="D24:J24"/>
    <mergeCell ref="D23:J23"/>
    <mergeCell ref="B13:U19"/>
    <mergeCell ref="B38:H38"/>
    <mergeCell ref="X36:AF36"/>
    <mergeCell ref="D25:J25"/>
    <mergeCell ref="D26:J26"/>
    <mergeCell ref="D27:J27"/>
    <mergeCell ref="M23:U23"/>
    <mergeCell ref="M24:U24"/>
    <mergeCell ref="M25:U25"/>
    <mergeCell ref="M26:U26"/>
    <mergeCell ref="M27:U27"/>
    <mergeCell ref="X37:AF37"/>
    <mergeCell ref="X38:AF38"/>
    <mergeCell ref="B3:I3"/>
    <mergeCell ref="Y11:AJ11"/>
    <mergeCell ref="AK3:AN3"/>
    <mergeCell ref="AK4:AQ7"/>
    <mergeCell ref="AP3:AQ3"/>
    <mergeCell ref="X5:AJ5"/>
    <mergeCell ref="B6:U6"/>
    <mergeCell ref="D29:J29"/>
    <mergeCell ref="M28:U28"/>
    <mergeCell ref="M29:U29"/>
    <mergeCell ref="D22:J22"/>
    <mergeCell ref="K3:O3"/>
    <mergeCell ref="P3:U3"/>
    <mergeCell ref="B10:U10"/>
    <mergeCell ref="B4:U4"/>
    <mergeCell ref="A21:AT21"/>
    <mergeCell ref="D28:J28"/>
    <mergeCell ref="B7:U7"/>
    <mergeCell ref="B8:U8"/>
    <mergeCell ref="M22:U22"/>
    <mergeCell ref="Y6:AJ6"/>
    <mergeCell ref="Y7:AJ7"/>
    <mergeCell ref="Y8:AJ8"/>
    <mergeCell ref="AI19:AS19"/>
    <mergeCell ref="Y9:AJ9"/>
    <mergeCell ref="Y10:AJ10"/>
    <mergeCell ref="X24:AE24"/>
    <mergeCell ref="X25:AE25"/>
    <mergeCell ref="X26:AE26"/>
    <mergeCell ref="F52:I52"/>
    <mergeCell ref="AG33:AS33"/>
    <mergeCell ref="X34:AF34"/>
    <mergeCell ref="AB29:AS29"/>
    <mergeCell ref="AG34:AS34"/>
    <mergeCell ref="X32:AF32"/>
    <mergeCell ref="X33:AF33"/>
    <mergeCell ref="B33:H33"/>
    <mergeCell ref="B35:H35"/>
    <mergeCell ref="B36:H36"/>
    <mergeCell ref="AG35:AS35"/>
    <mergeCell ref="AG36:AS36"/>
    <mergeCell ref="I40:V40"/>
    <mergeCell ref="I41:V41"/>
    <mergeCell ref="AN39:AO39"/>
    <mergeCell ref="V67:W67"/>
    <mergeCell ref="Y67:Z67"/>
    <mergeCell ref="P59:R59"/>
    <mergeCell ref="S59:U59"/>
    <mergeCell ref="Z59:AA59"/>
    <mergeCell ref="K59:O59"/>
    <mergeCell ref="X66:AQ66"/>
    <mergeCell ref="H61:U61"/>
    <mergeCell ref="H63:U63"/>
    <mergeCell ref="H62:U62"/>
    <mergeCell ref="J66:M66"/>
    <mergeCell ref="H64:U64"/>
    <mergeCell ref="AP67:AS67"/>
    <mergeCell ref="X62:AS65"/>
    <mergeCell ref="AH67:AK67"/>
    <mergeCell ref="AM67:AO67"/>
    <mergeCell ref="V59:Y59"/>
    <mergeCell ref="AK59:AO59"/>
    <mergeCell ref="AB59:AJ59"/>
    <mergeCell ref="H59:J59"/>
    <mergeCell ref="X61:AE61"/>
    <mergeCell ref="F66:I66"/>
    <mergeCell ref="P66:V66"/>
    <mergeCell ref="B62:G62"/>
    <mergeCell ref="B63:G63"/>
    <mergeCell ref="B66:E66"/>
    <mergeCell ref="B65:G65"/>
    <mergeCell ref="AL8:AP8"/>
    <mergeCell ref="AG37:AS37"/>
    <mergeCell ref="K54:M55"/>
    <mergeCell ref="X48:AS52"/>
    <mergeCell ref="U54:AT54"/>
    <mergeCell ref="B32:H32"/>
    <mergeCell ref="I32:V32"/>
    <mergeCell ref="I33:V33"/>
    <mergeCell ref="AM55:AT58"/>
    <mergeCell ref="F49:U49"/>
    <mergeCell ref="F50:U50"/>
    <mergeCell ref="F51:U51"/>
    <mergeCell ref="B51:E51"/>
    <mergeCell ref="K57:M57"/>
    <mergeCell ref="K58:M58"/>
    <mergeCell ref="N52:U52"/>
    <mergeCell ref="J52:M52"/>
    <mergeCell ref="B59:G59"/>
    <mergeCell ref="Y15:AJ15"/>
    <mergeCell ref="X28:AD28"/>
    <mergeCell ref="X29:AA29"/>
  </mergeCells>
  <phoneticPr fontId="0" type="noConversion"/>
  <conditionalFormatting sqref="N56:O58">
    <cfRule type="cellIs" dxfId="83" priority="292" operator="equal">
      <formula>"nok"</formula>
    </cfRule>
  </conditionalFormatting>
  <conditionalFormatting sqref="K56">
    <cfRule type="cellIs" dxfId="82" priority="288" operator="equal">
      <formula>"nok"</formula>
    </cfRule>
  </conditionalFormatting>
  <conditionalFormatting sqref="B22">
    <cfRule type="expression" priority="293">
      <formula>IF($AT$1=1,"Supplier Confirmation","Bestätigung Lieferant")</formula>
    </cfRule>
    <cfRule type="expression" priority="294">
      <formula>IF($AT$1=1,"","x")</formula>
    </cfRule>
    <cfRule type="iconSet" priority="295">
      <iconSet iconSet="3Symbols2">
        <cfvo type="percent" val="0"/>
        <cfvo type="percent" val="33"/>
        <cfvo type="percent" val="67"/>
      </iconSet>
    </cfRule>
  </conditionalFormatting>
  <conditionalFormatting sqref="B23:B27">
    <cfRule type="expression" priority="296">
      <formula>IF($AT$1=1,"Supplier Confirmation","Bestätigung Lieferant")</formula>
    </cfRule>
    <cfRule type="expression" priority="297">
      <formula>IF($AT$1=1,"","x")</formula>
    </cfRule>
    <cfRule type="iconSet" priority="298">
      <iconSet iconSet="3Symbols2">
        <cfvo type="percent" val="0"/>
        <cfvo type="percent" val="33"/>
        <cfvo type="percent" val="67"/>
      </iconSet>
    </cfRule>
  </conditionalFormatting>
  <conditionalFormatting sqref="K22">
    <cfRule type="expression" priority="299">
      <formula>IF($AT$1=1,"Supplier Confirmation","Bestätigung Lieferant")</formula>
    </cfRule>
    <cfRule type="expression" priority="300">
      <formula>IF($AT$1=1,"","x")</formula>
    </cfRule>
    <cfRule type="iconSet" priority="301">
      <iconSet iconSet="3Symbols2">
        <cfvo type="percent" val="0"/>
        <cfvo type="percent" val="33"/>
        <cfvo type="percent" val="67"/>
      </iconSet>
    </cfRule>
  </conditionalFormatting>
  <conditionalFormatting sqref="K24">
    <cfRule type="expression" priority="302">
      <formula>IF($AT$1=1,"Supplier Confirmation","Bestätigung Lieferant")</formula>
    </cfRule>
    <cfRule type="expression" priority="303">
      <formula>IF($AT$1=1,"","x")</formula>
    </cfRule>
    <cfRule type="iconSet" priority="304">
      <iconSet iconSet="3Symbols2">
        <cfvo type="percent" val="0"/>
        <cfvo type="percent" val="33"/>
        <cfvo type="percent" val="67"/>
      </iconSet>
    </cfRule>
  </conditionalFormatting>
  <conditionalFormatting sqref="K25">
    <cfRule type="expression" priority="305">
      <formula>IF($AT$1=1,"Supplier Confirmation","Bestätigung Lieferant")</formula>
    </cfRule>
    <cfRule type="expression" priority="306">
      <formula>IF($AT$1=1,"","x")</formula>
    </cfRule>
    <cfRule type="iconSet" priority="307">
      <iconSet iconSet="3Symbols2">
        <cfvo type="percent" val="0"/>
        <cfvo type="percent" val="33"/>
        <cfvo type="percent" val="67"/>
      </iconSet>
    </cfRule>
  </conditionalFormatting>
  <conditionalFormatting sqref="K26">
    <cfRule type="expression" priority="308">
      <formula>IF($AT$1=1,"Supplier Confirmation","Bestätigung Lieferant")</formula>
    </cfRule>
    <cfRule type="expression" priority="309">
      <formula>IF($AT$1=1,"","x")</formula>
    </cfRule>
    <cfRule type="iconSet" priority="310">
      <iconSet iconSet="3Symbols2">
        <cfvo type="percent" val="0"/>
        <cfvo type="percent" val="33"/>
        <cfvo type="percent" val="67"/>
      </iconSet>
    </cfRule>
  </conditionalFormatting>
  <conditionalFormatting sqref="K27">
    <cfRule type="expression" priority="311">
      <formula>IF($AT$1=1,"Supplier Confirmation","Bestätigung Lieferant")</formula>
    </cfRule>
    <cfRule type="expression" priority="312">
      <formula>IF($AT$1=1,"","x")</formula>
    </cfRule>
    <cfRule type="iconSet" priority="313">
      <iconSet iconSet="3Symbols2">
        <cfvo type="percent" val="0"/>
        <cfvo type="percent" val="33"/>
        <cfvo type="percent" val="67"/>
      </iconSet>
    </cfRule>
  </conditionalFormatting>
  <conditionalFormatting sqref="K28">
    <cfRule type="expression" priority="314">
      <formula>IF($AT$1=1,"Supplier Confirmation","Bestätigung Lieferant")</formula>
    </cfRule>
    <cfRule type="expression" priority="315">
      <formula>IF($AT$1=1,"","x")</formula>
    </cfRule>
    <cfRule type="iconSet" priority="316">
      <iconSet iconSet="3Symbols2">
        <cfvo type="percent" val="0"/>
        <cfvo type="percent" val="33"/>
        <cfvo type="percent" val="67"/>
      </iconSet>
    </cfRule>
  </conditionalFormatting>
  <conditionalFormatting sqref="K29">
    <cfRule type="expression" priority="317">
      <formula>IF($AT$1=1,"Supplier Confirmation","Bestätigung Lieferant")</formula>
    </cfRule>
    <cfRule type="expression" priority="318">
      <formula>IF($AT$1=1,"","x")</formula>
    </cfRule>
    <cfRule type="iconSet" priority="319">
      <iconSet iconSet="3Symbols2">
        <cfvo type="percent" val="0"/>
        <cfvo type="percent" val="33"/>
        <cfvo type="percent" val="67"/>
      </iconSet>
    </cfRule>
  </conditionalFormatting>
  <conditionalFormatting sqref="V22">
    <cfRule type="expression" priority="320">
      <formula>IF($AT$1=1,"Supplier Confirmation","Bestätigung Lieferant")</formula>
    </cfRule>
    <cfRule type="expression" priority="321">
      <formula>IF($AT$1=1,"","x")</formula>
    </cfRule>
    <cfRule type="iconSet" priority="322">
      <iconSet iconSet="3Symbols2">
        <cfvo type="percent" val="0"/>
        <cfvo type="percent" val="33"/>
        <cfvo type="percent" val="67"/>
      </iconSet>
    </cfRule>
  </conditionalFormatting>
  <conditionalFormatting sqref="V23">
    <cfRule type="expression" priority="323">
      <formula>IF($AT$1=1,"Supplier Confirmation","Bestätigung Lieferant")</formula>
    </cfRule>
    <cfRule type="expression" priority="324">
      <formula>IF($AT$1=1,"","x")</formula>
    </cfRule>
    <cfRule type="iconSet" priority="325">
      <iconSet iconSet="3Symbols2">
        <cfvo type="percent" val="0"/>
        <cfvo type="percent" val="33"/>
        <cfvo type="percent" val="67"/>
      </iconSet>
    </cfRule>
  </conditionalFormatting>
  <conditionalFormatting sqref="V24">
    <cfRule type="expression" priority="326">
      <formula>IF($AT$1=1,"Supplier Confirmation","Bestätigung Lieferant")</formula>
    </cfRule>
    <cfRule type="expression" priority="327">
      <formula>IF($AT$1=1,"","x")</formula>
    </cfRule>
    <cfRule type="iconSet" priority="328">
      <iconSet iconSet="3Symbols2">
        <cfvo type="percent" val="0"/>
        <cfvo type="percent" val="33"/>
        <cfvo type="percent" val="67"/>
      </iconSet>
    </cfRule>
  </conditionalFormatting>
  <conditionalFormatting sqref="V25">
    <cfRule type="expression" priority="329">
      <formula>IF($AT$1=1,"Supplier Confirmation","Bestätigung Lieferant")</formula>
    </cfRule>
    <cfRule type="expression" priority="330">
      <formula>IF($AT$1=1,"","x")</formula>
    </cfRule>
    <cfRule type="iconSet" priority="331">
      <iconSet iconSet="3Symbols2">
        <cfvo type="percent" val="0"/>
        <cfvo type="percent" val="33"/>
        <cfvo type="percent" val="67"/>
      </iconSet>
    </cfRule>
  </conditionalFormatting>
  <conditionalFormatting sqref="V26">
    <cfRule type="expression" priority="332">
      <formula>IF($AT$1=1,"Supplier Confirmation","Bestätigung Lieferant")</formula>
    </cfRule>
    <cfRule type="expression" priority="333">
      <formula>IF($AT$1=1,"","x")</formula>
    </cfRule>
    <cfRule type="iconSet" priority="334">
      <iconSet iconSet="3Symbols2">
        <cfvo type="percent" val="0"/>
        <cfvo type="percent" val="33"/>
        <cfvo type="percent" val="67"/>
      </iconSet>
    </cfRule>
  </conditionalFormatting>
  <conditionalFormatting sqref="V27">
    <cfRule type="expression" priority="335">
      <formula>IF($AT$1=1,"Supplier Confirmation","Bestätigung Lieferant")</formula>
    </cfRule>
    <cfRule type="expression" priority="336">
      <formula>IF($AT$1=1,"","x")</formula>
    </cfRule>
    <cfRule type="iconSet" priority="337">
      <iconSet iconSet="3Symbols2">
        <cfvo type="percent" val="0"/>
        <cfvo type="percent" val="33"/>
        <cfvo type="percent" val="67"/>
      </iconSet>
    </cfRule>
  </conditionalFormatting>
  <conditionalFormatting sqref="V28">
    <cfRule type="expression" priority="338">
      <formula>IF($AT$1=1,"Supplier Confirmation","Bestätigung Lieferant")</formula>
    </cfRule>
    <cfRule type="expression" priority="339">
      <formula>IF($AT$1=1,"","x")</formula>
    </cfRule>
    <cfRule type="iconSet" priority="340">
      <iconSet iconSet="3Symbols2">
        <cfvo type="percent" val="0"/>
        <cfvo type="percent" val="33"/>
        <cfvo type="percent" val="67"/>
      </iconSet>
    </cfRule>
  </conditionalFormatting>
  <conditionalFormatting sqref="V29">
    <cfRule type="expression" priority="341">
      <formula>IF($AT$1=1,"Supplier Confirmation","Bestätigung Lieferant")</formula>
    </cfRule>
    <cfRule type="expression" priority="342">
      <formula>IF($AT$1=1,"","x")</formula>
    </cfRule>
    <cfRule type="iconSet" priority="343">
      <iconSet iconSet="3Symbols2">
        <cfvo type="percent" val="0"/>
        <cfvo type="percent" val="33"/>
        <cfvo type="percent" val="67"/>
      </iconSet>
    </cfRule>
  </conditionalFormatting>
  <conditionalFormatting sqref="AI22">
    <cfRule type="expression" priority="344">
      <formula>IF($AT$1=1,"Supplier Confirmation","Bestätigung Lieferant")</formula>
    </cfRule>
    <cfRule type="expression" priority="345">
      <formula>IF($AT$1=1,"","x")</formula>
    </cfRule>
    <cfRule type="iconSet" priority="346">
      <iconSet iconSet="3Symbols2">
        <cfvo type="percent" val="0"/>
        <cfvo type="percent" val="33"/>
        <cfvo type="percent" val="67"/>
      </iconSet>
    </cfRule>
  </conditionalFormatting>
  <conditionalFormatting sqref="B28">
    <cfRule type="expression" priority="347">
      <formula>IF($AT$1=1,"Supplier Confirmation","Bestätigung Lieferant")</formula>
    </cfRule>
    <cfRule type="expression" priority="348">
      <formula>IF($AT$1=1,"","x")</formula>
    </cfRule>
    <cfRule type="iconSet" priority="349">
      <iconSet iconSet="3Symbols2">
        <cfvo type="percent" val="0"/>
        <cfvo type="percent" val="33"/>
        <cfvo type="percent" val="67"/>
      </iconSet>
    </cfRule>
  </conditionalFormatting>
  <conditionalFormatting sqref="B29">
    <cfRule type="expression" priority="350">
      <formula>IF($AT$1=1,"Supplier Confirmation","Bestätigung Lieferant")</formula>
    </cfRule>
    <cfRule type="expression" priority="351">
      <formula>IF($AT$1=1,"","x")</formula>
    </cfRule>
    <cfRule type="iconSet" priority="352">
      <iconSet iconSet="3Symbols2">
        <cfvo type="percent" val="0"/>
        <cfvo type="percent" val="33"/>
        <cfvo type="percent" val="67"/>
      </iconSet>
    </cfRule>
  </conditionalFormatting>
  <conditionalFormatting sqref="K23">
    <cfRule type="expression" priority="353">
      <formula>IF($AT$1=1,"Supplier Confirmation","Bestätigung Lieferant")</formula>
    </cfRule>
    <cfRule type="expression" priority="354">
      <formula>IF($AT$1=1,"","x")</formula>
    </cfRule>
    <cfRule type="iconSet" priority="355">
      <iconSet iconSet="3Symbols2">
        <cfvo type="percent" val="0"/>
        <cfvo type="percent" val="33"/>
        <cfvo type="percent" val="67"/>
      </iconSet>
    </cfRule>
  </conditionalFormatting>
  <conditionalFormatting sqref="P56">
    <cfRule type="cellIs" dxfId="81" priority="71" operator="equal">
      <formula>"nok"</formula>
    </cfRule>
  </conditionalFormatting>
  <conditionalFormatting sqref="Q56">
    <cfRule type="cellIs" dxfId="80" priority="70" operator="equal">
      <formula>"nok"</formula>
    </cfRule>
  </conditionalFormatting>
  <conditionalFormatting sqref="R56">
    <cfRule type="cellIs" dxfId="79" priority="69" operator="equal">
      <formula>"nok"</formula>
    </cfRule>
  </conditionalFormatting>
  <conditionalFormatting sqref="S56">
    <cfRule type="cellIs" dxfId="78" priority="68" operator="equal">
      <formula>"nok"</formula>
    </cfRule>
  </conditionalFormatting>
  <conditionalFormatting sqref="T56">
    <cfRule type="cellIs" dxfId="77" priority="67" operator="equal">
      <formula>"nok"</formula>
    </cfRule>
  </conditionalFormatting>
  <conditionalFormatting sqref="U56">
    <cfRule type="cellIs" dxfId="76" priority="66" operator="equal">
      <formula>"nok"</formula>
    </cfRule>
  </conditionalFormatting>
  <conditionalFormatting sqref="V56">
    <cfRule type="cellIs" dxfId="75" priority="65" operator="equal">
      <formula>"nok"</formula>
    </cfRule>
  </conditionalFormatting>
  <conditionalFormatting sqref="W56">
    <cfRule type="cellIs" dxfId="74" priority="64" operator="equal">
      <formula>"nok"</formula>
    </cfRule>
  </conditionalFormatting>
  <conditionalFormatting sqref="X56">
    <cfRule type="cellIs" dxfId="73" priority="63" operator="equal">
      <formula>"nok"</formula>
    </cfRule>
  </conditionalFormatting>
  <conditionalFormatting sqref="Y56">
    <cfRule type="cellIs" dxfId="72" priority="62" operator="equal">
      <formula>"nok"</formula>
    </cfRule>
  </conditionalFormatting>
  <conditionalFormatting sqref="Z56">
    <cfRule type="cellIs" dxfId="71" priority="61" operator="equal">
      <formula>"nok"</formula>
    </cfRule>
  </conditionalFormatting>
  <conditionalFormatting sqref="AA56">
    <cfRule type="cellIs" dxfId="70" priority="60" operator="equal">
      <formula>"nok"</formula>
    </cfRule>
  </conditionalFormatting>
  <conditionalFormatting sqref="AB56">
    <cfRule type="cellIs" dxfId="69" priority="59" operator="equal">
      <formula>"nok"</formula>
    </cfRule>
  </conditionalFormatting>
  <conditionalFormatting sqref="AC56">
    <cfRule type="cellIs" dxfId="68" priority="58" operator="equal">
      <formula>"nok"</formula>
    </cfRule>
  </conditionalFormatting>
  <conditionalFormatting sqref="AD56">
    <cfRule type="cellIs" dxfId="67" priority="57" operator="equal">
      <formula>"nok"</formula>
    </cfRule>
  </conditionalFormatting>
  <conditionalFormatting sqref="AE56">
    <cfRule type="cellIs" dxfId="66" priority="56" operator="equal">
      <formula>"nok"</formula>
    </cfRule>
  </conditionalFormatting>
  <conditionalFormatting sqref="AF56">
    <cfRule type="cellIs" dxfId="65" priority="55" operator="equal">
      <formula>"nok"</formula>
    </cfRule>
  </conditionalFormatting>
  <conditionalFormatting sqref="AG56">
    <cfRule type="cellIs" dxfId="64" priority="54" operator="equal">
      <formula>"nok"</formula>
    </cfRule>
  </conditionalFormatting>
  <conditionalFormatting sqref="AH56">
    <cfRule type="cellIs" dxfId="63" priority="53" operator="equal">
      <formula>"nok"</formula>
    </cfRule>
  </conditionalFormatting>
  <conditionalFormatting sqref="AI56">
    <cfRule type="cellIs" dxfId="62" priority="52" operator="equal">
      <formula>"nok"</formula>
    </cfRule>
  </conditionalFormatting>
  <conditionalFormatting sqref="AJ56">
    <cfRule type="cellIs" dxfId="61" priority="51" operator="equal">
      <formula>"nok"</formula>
    </cfRule>
  </conditionalFormatting>
  <conditionalFormatting sqref="AK56">
    <cfRule type="cellIs" dxfId="60" priority="50" operator="equal">
      <formula>"nok"</formula>
    </cfRule>
  </conditionalFormatting>
  <conditionalFormatting sqref="AL56">
    <cfRule type="cellIs" dxfId="59" priority="49" operator="equal">
      <formula>"nok"</formula>
    </cfRule>
  </conditionalFormatting>
  <conditionalFormatting sqref="AL57">
    <cfRule type="cellIs" dxfId="58" priority="48" operator="equal">
      <formula>"nok"</formula>
    </cfRule>
  </conditionalFormatting>
  <conditionalFormatting sqref="AK57">
    <cfRule type="cellIs" dxfId="57" priority="47" operator="equal">
      <formula>"nok"</formula>
    </cfRule>
  </conditionalFormatting>
  <conditionalFormatting sqref="AJ57">
    <cfRule type="cellIs" dxfId="56" priority="46" operator="equal">
      <formula>"nok"</formula>
    </cfRule>
  </conditionalFormatting>
  <conditionalFormatting sqref="AI57">
    <cfRule type="cellIs" dxfId="55" priority="45" operator="equal">
      <formula>"nok"</formula>
    </cfRule>
  </conditionalFormatting>
  <conditionalFormatting sqref="AH57">
    <cfRule type="cellIs" dxfId="54" priority="44" operator="equal">
      <formula>"nok"</formula>
    </cfRule>
  </conditionalFormatting>
  <conditionalFormatting sqref="AG57">
    <cfRule type="cellIs" dxfId="53" priority="43" operator="equal">
      <formula>"nok"</formula>
    </cfRule>
  </conditionalFormatting>
  <conditionalFormatting sqref="AF57">
    <cfRule type="cellIs" dxfId="52" priority="42" operator="equal">
      <formula>"nok"</formula>
    </cfRule>
  </conditionalFormatting>
  <conditionalFormatting sqref="AE57">
    <cfRule type="cellIs" dxfId="51" priority="41" operator="equal">
      <formula>"nok"</formula>
    </cfRule>
  </conditionalFormatting>
  <conditionalFormatting sqref="AD57">
    <cfRule type="cellIs" dxfId="50" priority="40" operator="equal">
      <formula>"nok"</formula>
    </cfRule>
  </conditionalFormatting>
  <conditionalFormatting sqref="AC57">
    <cfRule type="cellIs" dxfId="49" priority="39" operator="equal">
      <formula>"nok"</formula>
    </cfRule>
  </conditionalFormatting>
  <conditionalFormatting sqref="AB57">
    <cfRule type="cellIs" dxfId="48" priority="38" operator="equal">
      <formula>"nok"</formula>
    </cfRule>
  </conditionalFormatting>
  <conditionalFormatting sqref="AA57">
    <cfRule type="cellIs" dxfId="47" priority="37" operator="equal">
      <formula>"nok"</formula>
    </cfRule>
  </conditionalFormatting>
  <conditionalFormatting sqref="Z57">
    <cfRule type="cellIs" dxfId="46" priority="36" operator="equal">
      <formula>"nok"</formula>
    </cfRule>
  </conditionalFormatting>
  <conditionalFormatting sqref="Y57">
    <cfRule type="cellIs" dxfId="45" priority="35" operator="equal">
      <formula>"nok"</formula>
    </cfRule>
  </conditionalFormatting>
  <conditionalFormatting sqref="X57">
    <cfRule type="cellIs" dxfId="44" priority="34" operator="equal">
      <formula>"nok"</formula>
    </cfRule>
  </conditionalFormatting>
  <conditionalFormatting sqref="W57">
    <cfRule type="cellIs" dxfId="43" priority="33" operator="equal">
      <formula>"nok"</formula>
    </cfRule>
  </conditionalFormatting>
  <conditionalFormatting sqref="V57">
    <cfRule type="cellIs" dxfId="42" priority="32" operator="equal">
      <formula>"nok"</formula>
    </cfRule>
  </conditionalFormatting>
  <conditionalFormatting sqref="U57">
    <cfRule type="cellIs" dxfId="41" priority="31" operator="equal">
      <formula>"nok"</formula>
    </cfRule>
  </conditionalFormatting>
  <conditionalFormatting sqref="T57">
    <cfRule type="cellIs" dxfId="40" priority="30" operator="equal">
      <formula>"nok"</formula>
    </cfRule>
  </conditionalFormatting>
  <conditionalFormatting sqref="S57">
    <cfRule type="cellIs" dxfId="39" priority="29" operator="equal">
      <formula>"nok"</formula>
    </cfRule>
  </conditionalFormatting>
  <conditionalFormatting sqref="R57">
    <cfRule type="cellIs" dxfId="38" priority="28" operator="equal">
      <formula>"nok"</formula>
    </cfRule>
  </conditionalFormatting>
  <conditionalFormatting sqref="Q57">
    <cfRule type="cellIs" dxfId="37" priority="27" operator="equal">
      <formula>"nok"</formula>
    </cfRule>
  </conditionalFormatting>
  <conditionalFormatting sqref="P57">
    <cfRule type="cellIs" dxfId="36" priority="26" operator="equal">
      <formula>"nok"</formula>
    </cfRule>
  </conditionalFormatting>
  <conditionalFormatting sqref="P58">
    <cfRule type="cellIs" dxfId="35" priority="25" operator="equal">
      <formula>"nok"</formula>
    </cfRule>
  </conditionalFormatting>
  <conditionalFormatting sqref="Q58">
    <cfRule type="cellIs" dxfId="34" priority="24" operator="equal">
      <formula>"nok"</formula>
    </cfRule>
  </conditionalFormatting>
  <conditionalFormatting sqref="R58">
    <cfRule type="cellIs" dxfId="33" priority="23" operator="equal">
      <formula>"nok"</formula>
    </cfRule>
  </conditionalFormatting>
  <conditionalFormatting sqref="S58">
    <cfRule type="cellIs" dxfId="32" priority="22" operator="equal">
      <formula>"nok"</formula>
    </cfRule>
  </conditionalFormatting>
  <conditionalFormatting sqref="T58">
    <cfRule type="cellIs" dxfId="31" priority="21" operator="equal">
      <formula>"nok"</formula>
    </cfRule>
  </conditionalFormatting>
  <conditionalFormatting sqref="U58">
    <cfRule type="cellIs" dxfId="30" priority="20" operator="equal">
      <formula>"nok"</formula>
    </cfRule>
  </conditionalFormatting>
  <conditionalFormatting sqref="V58">
    <cfRule type="cellIs" dxfId="29" priority="19" operator="equal">
      <formula>"nok"</formula>
    </cfRule>
  </conditionalFormatting>
  <conditionalFormatting sqref="W58">
    <cfRule type="cellIs" dxfId="28" priority="18" operator="equal">
      <formula>"nok"</formula>
    </cfRule>
  </conditionalFormatting>
  <conditionalFormatting sqref="X58">
    <cfRule type="cellIs" dxfId="27" priority="17" operator="equal">
      <formula>"nok"</formula>
    </cfRule>
  </conditionalFormatting>
  <conditionalFormatting sqref="Y58">
    <cfRule type="cellIs" dxfId="26" priority="16" operator="equal">
      <formula>"nok"</formula>
    </cfRule>
  </conditionalFormatting>
  <conditionalFormatting sqref="Z58">
    <cfRule type="cellIs" dxfId="25" priority="15" operator="equal">
      <formula>"nok"</formula>
    </cfRule>
  </conditionalFormatting>
  <conditionalFormatting sqref="AA58">
    <cfRule type="cellIs" dxfId="24" priority="14" operator="equal">
      <formula>"nok"</formula>
    </cfRule>
  </conditionalFormatting>
  <conditionalFormatting sqref="AB58">
    <cfRule type="cellIs" dxfId="23" priority="13" operator="equal">
      <formula>"nok"</formula>
    </cfRule>
  </conditionalFormatting>
  <conditionalFormatting sqref="AC58">
    <cfRule type="cellIs" dxfId="22" priority="12" operator="equal">
      <formula>"nok"</formula>
    </cfRule>
  </conditionalFormatting>
  <conditionalFormatting sqref="AD58">
    <cfRule type="cellIs" dxfId="21" priority="11" operator="equal">
      <formula>"nok"</formula>
    </cfRule>
  </conditionalFormatting>
  <conditionalFormatting sqref="AE58">
    <cfRule type="cellIs" dxfId="20" priority="10" operator="equal">
      <formula>"nok"</formula>
    </cfRule>
  </conditionalFormatting>
  <conditionalFormatting sqref="AF58">
    <cfRule type="cellIs" dxfId="19" priority="9" operator="equal">
      <formula>"nok"</formula>
    </cfRule>
  </conditionalFormatting>
  <conditionalFormatting sqref="AG58">
    <cfRule type="cellIs" dxfId="18" priority="8" operator="equal">
      <formula>"nok"</formula>
    </cfRule>
  </conditionalFormatting>
  <conditionalFormatting sqref="AH58">
    <cfRule type="cellIs" dxfId="17" priority="7" operator="equal">
      <formula>"nok"</formula>
    </cfRule>
  </conditionalFormatting>
  <conditionalFormatting sqref="AI58">
    <cfRule type="cellIs" dxfId="16" priority="6" operator="equal">
      <formula>"nok"</formula>
    </cfRule>
  </conditionalFormatting>
  <conditionalFormatting sqref="AJ58">
    <cfRule type="cellIs" dxfId="15" priority="5" operator="equal">
      <formula>"nok"</formula>
    </cfRule>
  </conditionalFormatting>
  <conditionalFormatting sqref="AK58">
    <cfRule type="cellIs" dxfId="14" priority="4" operator="equal">
      <formula>"nok"</formula>
    </cfRule>
  </conditionalFormatting>
  <conditionalFormatting sqref="AL58">
    <cfRule type="cellIs" dxfId="13" priority="3" operator="equal">
      <formula>"nok"</formula>
    </cfRule>
  </conditionalFormatting>
  <conditionalFormatting sqref="K57">
    <cfRule type="cellIs" dxfId="12" priority="2" operator="equal">
      <formula>"nok"</formula>
    </cfRule>
  </conditionalFormatting>
  <conditionalFormatting sqref="K58">
    <cfRule type="cellIs" dxfId="11" priority="1" operator="equal">
      <formula>"nok"</formula>
    </cfRule>
  </conditionalFormatting>
  <dataValidations count="1">
    <dataValidation type="list" allowBlank="1" showInputMessage="1" showErrorMessage="1" sqref="K56:M58">
      <formula1>"x"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 alignWithMargins="0">
    <oddFooter>&amp;L&amp;F
&amp;D&amp;RBaumer
Frauenfeld, Switzerland</oddFooter>
  </headerFooter>
  <ignoredErrors>
    <ignoredError sqref="Y10 Y13 K25 V23 V26" formula="1"/>
    <ignoredError sqref="B2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PullDown!$B$1:$B$2</xm:f>
          </x14:formula1>
          <xm:sqref>W5 W19 X6:X16</xm:sqref>
        </x14:dataValidation>
        <x14:dataValidation type="list" allowBlank="1" showInputMessage="1" showErrorMessage="1">
          <x14:formula1>
            <xm:f>PullDown!$B$1:$B$3</xm:f>
          </x14:formula1>
          <xm:sqref>F67 K67 N67 Q67 U67 X67 AD67 AG67 AL67 AA67</xm:sqref>
        </x14:dataValidation>
        <x14:dataValidation type="list" allowBlank="1" showInputMessage="1" showErrorMessage="1">
          <x14:formula1>
            <xm:f>PullDown!$D$1:$D$10</xm:f>
          </x14:formula1>
          <xm:sqref>AO3</xm:sqref>
        </x14:dataValidation>
        <x14:dataValidation type="list" allowBlank="1" showInputMessage="1" showErrorMessage="1">
          <x14:formula1>
            <xm:f>PullDown!$G$2:$G$9</xm:f>
          </x14:formula1>
          <xm:sqref>AL12</xm:sqref>
        </x14:dataValidation>
        <x14:dataValidation type="list" allowBlank="1" showInputMessage="1" showErrorMessage="1">
          <x14:formula1>
            <xm:f>PullDown!$E$1:$E$2</xm:f>
          </x14:formula1>
          <xm:sqref>AL8</xm:sqref>
        </x14:dataValidation>
        <x14:dataValidation type="list" allowBlank="1" showInputMessage="1" showErrorMessage="1">
          <x14:formula1>
            <xm:f>PullDown!$A$1:$A$2</xm:f>
          </x14:formula1>
          <xm:sqref>N56:AL58</xm:sqref>
        </x14:dataValidation>
        <x14:dataValidation type="list" allowBlank="1" showInputMessage="1" showErrorMessage="1">
          <x14:formula1>
            <xm:f>PullDown!$C$1:$C$8</xm:f>
          </x14:formula1>
          <xm:sqref>B13:U19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J136"/>
  <sheetViews>
    <sheetView zoomScaleNormal="100" zoomScalePageLayoutView="85" workbookViewId="0">
      <selection activeCell="C13" sqref="C13:K13"/>
    </sheetView>
  </sheetViews>
  <sheetFormatPr baseColWidth="10" defaultColWidth="6.7109375" defaultRowHeight="12.75" x14ac:dyDescent="0.2"/>
  <cols>
    <col min="1" max="1" width="1.28515625" customWidth="1"/>
    <col min="2" max="14" width="2.7109375" customWidth="1"/>
    <col min="15" max="15" width="3.28515625" customWidth="1"/>
    <col min="16" max="18" width="2.7109375" customWidth="1"/>
    <col min="19" max="19" width="3.7109375" customWidth="1"/>
    <col min="20" max="20" width="18.28515625" customWidth="1"/>
    <col min="21" max="25" width="8.42578125" customWidth="1"/>
    <col min="26" max="27" width="4.42578125" customWidth="1"/>
    <col min="28" max="28" width="2.7109375" customWidth="1"/>
    <col min="29" max="33" width="8.140625" style="2" customWidth="1"/>
    <col min="34" max="34" width="18.28515625" style="2" customWidth="1"/>
    <col min="35" max="35" width="4" style="2" bestFit="1" customWidth="1"/>
    <col min="36" max="36" width="5.7109375" style="2" bestFit="1" customWidth="1"/>
    <col min="37" max="16384" width="6.7109375" style="2"/>
  </cols>
  <sheetData>
    <row r="1" spans="1:36" s="15" customFormat="1" ht="15.75" x14ac:dyDescent="0.25">
      <c r="A1" s="63"/>
      <c r="B1" s="327" t="str">
        <f>IF('Cover Sheet - Deckblatt'!$AT$1=1,"Productspecific Results","Produktspezifische Ergebnisse")</f>
        <v>Productspecific Results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18"/>
      <c r="U1" s="17"/>
      <c r="V1" s="87"/>
      <c r="W1" s="17"/>
      <c r="X1" s="87"/>
      <c r="Y1" s="87"/>
      <c r="Z1" s="87"/>
      <c r="AA1" s="87"/>
      <c r="AB1" s="18"/>
      <c r="AC1" s="78" t="str">
        <f>IF('Cover Sheet - Deckblatt'!$AT$1=1,"Sheet#","Seite")</f>
        <v>Sheet#</v>
      </c>
      <c r="AD1" s="83"/>
      <c r="AE1" s="61" t="str">
        <f>IF('Cover Sheet - Deckblatt'!$AT$1=1,"of","von")</f>
        <v>of</v>
      </c>
      <c r="AF1" s="77">
        <f>+'Cover Sheet - Deckblatt'!AO3</f>
        <v>1</v>
      </c>
      <c r="AG1" s="61" t="str">
        <f>IF('Cover Sheet - Deckblatt'!$AT$1=1,"Sheets","Seiten")</f>
        <v>Sheets</v>
      </c>
      <c r="AH1" s="64"/>
      <c r="AI1" s="64"/>
      <c r="AJ1" s="65">
        <v>1</v>
      </c>
    </row>
    <row r="2" spans="1:36" ht="13.15" customHeight="1" x14ac:dyDescent="0.2">
      <c r="A2" s="10"/>
      <c r="B2" s="330" t="str">
        <f>IF('Cover Sheet - Deckblatt'!$AT$1=1,"ID Number (DUNS):","Kennnummer (DUNS):")</f>
        <v>ID Number (DUNS):</v>
      </c>
      <c r="C2" s="331"/>
      <c r="D2" s="331"/>
      <c r="E2" s="331"/>
      <c r="F2" s="331"/>
      <c r="G2" s="331"/>
      <c r="H2" s="331"/>
      <c r="I2" s="331"/>
      <c r="J2" s="328" t="str">
        <f>IF('Cover Sheet - Deckblatt'!I37="","",'Cover Sheet - Deckblatt'!I37)</f>
        <v/>
      </c>
      <c r="K2" s="328"/>
      <c r="L2" s="328"/>
      <c r="M2" s="328"/>
      <c r="N2" s="328"/>
      <c r="O2" s="328"/>
      <c r="P2" s="328"/>
      <c r="Q2" s="328"/>
      <c r="R2" s="328"/>
      <c r="S2" s="329"/>
      <c r="T2" s="10"/>
      <c r="U2" s="337" t="str">
        <f>IF('Cover Sheet - Deckblatt'!$AT$1=1,"Report Number.:","Berichts- Nummer:")</f>
        <v>Report Number.:</v>
      </c>
      <c r="V2" s="338"/>
      <c r="W2" s="374" t="str">
        <f>IF('Cover Sheet - Deckblatt'!AG32="","",'Cover Sheet - Deckblatt'!AG32)</f>
        <v/>
      </c>
      <c r="X2" s="374"/>
      <c r="Y2" s="374"/>
      <c r="Z2" s="229"/>
      <c r="AA2" s="230"/>
      <c r="AB2" s="10"/>
      <c r="AC2" s="66"/>
      <c r="AD2" s="66"/>
      <c r="AE2" s="66"/>
      <c r="AF2" s="66"/>
      <c r="AG2" s="66"/>
      <c r="AH2" s="64" t="str">
        <f>IF('Cover Sheet - Deckblatt'!$AT$1=1,"Sample# from","MusterNr. von")</f>
        <v>Sample# from</v>
      </c>
      <c r="AI2" s="66"/>
      <c r="AJ2" s="66"/>
    </row>
    <row r="3" spans="1:36" ht="13.15" customHeight="1" x14ac:dyDescent="0.2">
      <c r="A3" s="10"/>
      <c r="B3" s="332" t="str">
        <f>IF('Cover Sheet - Deckblatt'!$AT$1=1,"Part name:","Benennung:")</f>
        <v>Part name:</v>
      </c>
      <c r="C3" s="313"/>
      <c r="D3" s="313"/>
      <c r="E3" s="313"/>
      <c r="F3" s="313"/>
      <c r="G3" s="313"/>
      <c r="H3" s="313"/>
      <c r="I3" s="313"/>
      <c r="J3" s="333" t="str">
        <f>IF('Cover Sheet - Deckblatt'!I33="","",'Cover Sheet - Deckblatt'!I33)</f>
        <v/>
      </c>
      <c r="K3" s="333"/>
      <c r="L3" s="333"/>
      <c r="M3" s="333"/>
      <c r="N3" s="333"/>
      <c r="O3" s="333"/>
      <c r="P3" s="333"/>
      <c r="Q3" s="333"/>
      <c r="R3" s="333"/>
      <c r="S3" s="334"/>
      <c r="T3" s="19"/>
      <c r="U3" s="52"/>
      <c r="V3" s="50"/>
      <c r="W3" s="50"/>
      <c r="X3" s="223"/>
      <c r="Y3" s="187"/>
      <c r="Z3" s="187"/>
      <c r="AA3" s="231" t="str">
        <f>IF('Cover Sheet - Deckblatt'!AP33="","",'Cover Sheet - Deckblatt'!AP33)</f>
        <v/>
      </c>
      <c r="AB3" s="19"/>
      <c r="AC3" s="66"/>
      <c r="AD3" s="66"/>
      <c r="AE3" s="66"/>
      <c r="AF3" s="66"/>
      <c r="AG3" s="66"/>
      <c r="AH3" s="84">
        <v>1</v>
      </c>
      <c r="AI3" s="66"/>
      <c r="AJ3" s="66"/>
    </row>
    <row r="4" spans="1:36" s="3" customFormat="1" ht="13.15" customHeight="1" x14ac:dyDescent="0.2">
      <c r="A4" s="10"/>
      <c r="B4" s="336" t="str">
        <f>IF('Cover Sheet - Deckblatt'!$AT$1=1,"Part Number:","Artikelnummer:")</f>
        <v>Part Number:</v>
      </c>
      <c r="C4" s="257"/>
      <c r="D4" s="257"/>
      <c r="E4" s="257"/>
      <c r="F4" s="257"/>
      <c r="G4" s="257"/>
      <c r="H4" s="257" t="str">
        <f>IF('Cover Sheet - Deckblatt'!$AT$1=1,"Drawing Number:","Zeichnungsnummer:")</f>
        <v>Drawing Number:</v>
      </c>
      <c r="I4" s="257"/>
      <c r="J4" s="257"/>
      <c r="K4" s="257"/>
      <c r="L4" s="257"/>
      <c r="M4" s="257"/>
      <c r="N4" s="257"/>
      <c r="O4" s="257" t="str">
        <f>IF('Cover Sheet - Deckblatt'!$AT$1=1,"Version/Date:","Stand/Datum:")</f>
        <v>Version/Date:</v>
      </c>
      <c r="P4" s="257"/>
      <c r="Q4" s="257"/>
      <c r="R4" s="257"/>
      <c r="S4" s="335"/>
      <c r="T4" s="10"/>
      <c r="U4" s="52" t="str">
        <f>IF('Cover Sheet - Deckblatt'!$AT$1=1,"Goods Receipt Number:","Wareneingangsnummer:")</f>
        <v>Goods Receipt Number:</v>
      </c>
      <c r="V4" s="50"/>
      <c r="W4" s="227" t="str">
        <f>IF('Cover Sheet - Deckblatt'!$AT$1=1,"Order Number:","Bestellnummer:")</f>
        <v>Order Number:</v>
      </c>
      <c r="X4" s="50"/>
      <c r="Y4" s="187"/>
      <c r="Z4" s="286" t="str">
        <f>IF('Cover Sheet - Deckblatt'!$AT$1=1,"Date:","Datum:")</f>
        <v>Date:</v>
      </c>
      <c r="AA4" s="275"/>
      <c r="AB4" s="10"/>
      <c r="AC4" s="67"/>
      <c r="AD4" s="67"/>
      <c r="AE4" s="67"/>
      <c r="AF4" s="67"/>
      <c r="AG4" s="67"/>
      <c r="AH4" s="68" t="str">
        <f>IF('Cover Sheet - Deckblatt'!$AT$1=1,"to","bis")</f>
        <v>to</v>
      </c>
      <c r="AI4" s="67"/>
      <c r="AJ4" s="67"/>
    </row>
    <row r="5" spans="1:36" s="4" customFormat="1" ht="13.15" customHeight="1" x14ac:dyDescent="0.2">
      <c r="A5" s="45"/>
      <c r="B5" s="354" t="str">
        <f>IF('Cover Sheet - Deckblatt'!I34="","",'Cover Sheet - Deckblatt'!I34)</f>
        <v/>
      </c>
      <c r="C5" s="355"/>
      <c r="D5" s="355"/>
      <c r="E5" s="355"/>
      <c r="F5" s="355"/>
      <c r="G5" s="355"/>
      <c r="H5" s="353" t="str">
        <f>IF('Cover Sheet - Deckblatt'!I35="","",'Cover Sheet - Deckblatt'!I35)</f>
        <v/>
      </c>
      <c r="I5" s="353"/>
      <c r="J5" s="353"/>
      <c r="K5" s="353"/>
      <c r="L5" s="353"/>
      <c r="M5" s="353"/>
      <c r="N5" s="353"/>
      <c r="O5" s="350" t="str">
        <f>IF('Cover Sheet - Deckblatt'!I36="","",'Cover Sheet - Deckblatt'!I36)</f>
        <v/>
      </c>
      <c r="P5" s="350"/>
      <c r="Q5" s="350"/>
      <c r="R5" s="350"/>
      <c r="S5" s="351"/>
      <c r="T5" s="44"/>
      <c r="U5" s="360"/>
      <c r="V5" s="361"/>
      <c r="W5" s="362" t="str">
        <f>IF('Cover Sheet - Deckblatt'!AG38="","",'Cover Sheet - Deckblatt'!AG38)</f>
        <v/>
      </c>
      <c r="X5" s="362"/>
      <c r="Y5" s="362"/>
      <c r="Z5" s="361"/>
      <c r="AA5" s="363"/>
      <c r="AB5" s="44"/>
      <c r="AC5" s="62"/>
      <c r="AD5" s="62"/>
      <c r="AE5" s="62"/>
      <c r="AF5" s="62"/>
      <c r="AG5" s="62"/>
      <c r="AH5" s="69">
        <f>+AH3+4</f>
        <v>5</v>
      </c>
      <c r="AI5" s="62"/>
      <c r="AJ5" s="62"/>
    </row>
    <row r="6" spans="1:36" ht="3.2" customHeight="1" x14ac:dyDescent="0.2">
      <c r="A6" s="10"/>
      <c r="B6" s="210"/>
      <c r="C6" s="185"/>
      <c r="D6" s="185"/>
      <c r="E6" s="185"/>
      <c r="F6" s="185"/>
      <c r="G6" s="185"/>
      <c r="H6" s="185"/>
      <c r="I6" s="185"/>
      <c r="J6" s="352"/>
      <c r="K6" s="352"/>
      <c r="L6" s="352"/>
      <c r="M6" s="352"/>
      <c r="N6" s="352"/>
      <c r="O6" s="352"/>
      <c r="P6" s="352"/>
      <c r="Q6" s="352"/>
      <c r="R6" s="352"/>
      <c r="S6" s="211"/>
      <c r="T6" s="10"/>
      <c r="U6" s="54"/>
      <c r="V6" s="49"/>
      <c r="W6" s="49"/>
      <c r="X6" s="222"/>
      <c r="Y6" s="222"/>
      <c r="Z6" s="222"/>
      <c r="AA6" s="232"/>
      <c r="AB6" s="10"/>
      <c r="AC6" s="66"/>
      <c r="AD6" s="66"/>
      <c r="AE6" s="66"/>
      <c r="AF6" s="66"/>
      <c r="AG6" s="66"/>
      <c r="AH6" s="66"/>
      <c r="AI6" s="66"/>
      <c r="AJ6" s="66"/>
    </row>
    <row r="7" spans="1:36" ht="13.15" customHeight="1" x14ac:dyDescent="0.2">
      <c r="A7" s="10"/>
      <c r="B7" s="356" t="str">
        <f>IF('Cover Sheet - Deckblatt'!$AT$1=1,"Deliverynote:","Lieferscheinnummer:")</f>
        <v>Deliverynote:</v>
      </c>
      <c r="C7" s="357"/>
      <c r="D7" s="357"/>
      <c r="E7" s="357"/>
      <c r="F7" s="357"/>
      <c r="G7" s="357"/>
      <c r="H7" s="358" t="str">
        <f>IF('Cover Sheet - Deckblatt'!I38="","",'Cover Sheet - Deckblatt'!I38)</f>
        <v/>
      </c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9"/>
      <c r="T7" s="10"/>
      <c r="U7" s="37" t="str">
        <f>IF('Cover Sheet - Deckblatt'!$AT$1=1,"PartName:","Benennung:")</f>
        <v>PartName:</v>
      </c>
      <c r="V7" s="233" t="str">
        <f>IF('Cover Sheet - Deckblatt'!AG33="","",'Cover Sheet - Deckblatt'!AG33)</f>
        <v/>
      </c>
      <c r="W7" s="233"/>
      <c r="X7" s="233"/>
      <c r="Y7" s="233"/>
      <c r="Z7" s="233"/>
      <c r="AA7" s="234"/>
      <c r="AB7" s="10"/>
      <c r="AC7" s="66"/>
      <c r="AD7" s="66"/>
      <c r="AE7" s="66"/>
      <c r="AF7" s="66"/>
      <c r="AG7" s="66"/>
      <c r="AH7" s="66"/>
      <c r="AI7" s="66"/>
      <c r="AJ7" s="66"/>
    </row>
    <row r="8" spans="1:36" s="3" customFormat="1" ht="3.2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45"/>
      <c r="M8" s="45"/>
      <c r="N8" s="45"/>
      <c r="O8" s="45"/>
      <c r="P8" s="45"/>
      <c r="Q8" s="45"/>
      <c r="R8" s="45"/>
      <c r="S8" s="10"/>
      <c r="T8" s="10"/>
      <c r="U8" s="10"/>
      <c r="V8" s="10"/>
      <c r="W8" s="10"/>
      <c r="X8" s="10"/>
      <c r="Y8" s="10"/>
      <c r="Z8" s="10"/>
      <c r="AA8" s="10"/>
      <c r="AB8" s="10"/>
      <c r="AC8" s="67"/>
      <c r="AD8" s="67"/>
      <c r="AE8" s="67"/>
      <c r="AF8" s="67"/>
      <c r="AG8" s="67"/>
      <c r="AH8" s="67"/>
      <c r="AI8" s="67"/>
      <c r="AJ8" s="67"/>
    </row>
    <row r="9" spans="1:36" ht="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10"/>
      <c r="AC9" s="14"/>
      <c r="AD9" s="14"/>
      <c r="AE9" s="14"/>
      <c r="AF9" s="14"/>
      <c r="AG9" s="14"/>
      <c r="AH9" s="14"/>
      <c r="AI9" s="14"/>
      <c r="AJ9" s="14"/>
    </row>
    <row r="10" spans="1:36" ht="17.25" customHeight="1" x14ac:dyDescent="0.2">
      <c r="A10" s="340" t="s">
        <v>0</v>
      </c>
      <c r="B10" s="341"/>
      <c r="C10" s="342" t="str">
        <f>IF('Cover Sheet - Deckblatt'!AT1=1,"Requirements","Forderungen")</f>
        <v>Requirements</v>
      </c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4"/>
      <c r="T10" s="379" t="str">
        <f>IF('Cover Sheet - Deckblatt'!$AT$1=1,"Measurement EQ-No.","Messmittel(EQ-Nr)")</f>
        <v>Measurement EQ-No.</v>
      </c>
      <c r="U10" s="364" t="str">
        <f>IF('Cover Sheet - Deckblatt'!AT1=1,"ACTUAL- value supplier","IST - Werte Lieferant")</f>
        <v>ACTUAL- value supplier</v>
      </c>
      <c r="V10" s="365"/>
      <c r="W10" s="365"/>
      <c r="X10" s="365"/>
      <c r="Y10" s="366"/>
      <c r="Z10" s="339" t="str">
        <f>IF('Cover Sheet - Deckblatt'!AT1=1,"evaluation","Bewertung")</f>
        <v>evaluation</v>
      </c>
      <c r="AA10" s="339"/>
      <c r="AB10" s="79"/>
      <c r="AC10" s="375" t="str">
        <f>IF('Cover Sheet - Deckblatt'!AT1=1,"ISIR@Customer:   Actual Values","EMPB@Kunden:   IST-Werte")</f>
        <v>ISIR@Customer:   Actual Values</v>
      </c>
      <c r="AD10" s="376"/>
      <c r="AE10" s="376"/>
      <c r="AF10" s="376"/>
      <c r="AG10" s="376"/>
      <c r="AH10" s="376"/>
      <c r="AI10" s="376"/>
      <c r="AJ10" s="377"/>
    </row>
    <row r="11" spans="1:36" ht="3.2" customHeight="1" x14ac:dyDescent="0.2">
      <c r="A11" s="16"/>
      <c r="B11" s="17"/>
      <c r="C11" s="345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7"/>
      <c r="T11" s="380"/>
      <c r="U11" s="367"/>
      <c r="V11" s="368"/>
      <c r="W11" s="368"/>
      <c r="X11" s="368"/>
      <c r="Y11" s="369"/>
      <c r="Z11" s="221"/>
      <c r="AA11" s="220"/>
      <c r="AB11" s="80"/>
      <c r="AC11" s="34"/>
      <c r="AD11" s="34"/>
      <c r="AE11" s="34"/>
      <c r="AF11" s="34"/>
      <c r="AG11" s="34"/>
      <c r="AH11" s="34"/>
      <c r="AI11" s="34"/>
      <c r="AJ11" s="35"/>
    </row>
    <row r="12" spans="1:36" ht="15.75" customHeight="1" x14ac:dyDescent="0.2">
      <c r="A12" s="348" t="s">
        <v>1</v>
      </c>
      <c r="B12" s="349"/>
      <c r="C12" s="370" t="str">
        <f>IF('Cover Sheet - Deckblatt'!$AT$1=1,"Requirement","Anforderung")</f>
        <v>Requirement</v>
      </c>
      <c r="D12" s="371"/>
      <c r="E12" s="371"/>
      <c r="F12" s="371"/>
      <c r="G12" s="371"/>
      <c r="H12" s="371"/>
      <c r="I12" s="371"/>
      <c r="J12" s="371"/>
      <c r="K12" s="371"/>
      <c r="L12" s="378" t="str">
        <f>IF('Cover Sheet - Deckblatt'!AT1=1,"UpperLimit","ObererWert")</f>
        <v>UpperLimit</v>
      </c>
      <c r="M12" s="378"/>
      <c r="N12" s="378"/>
      <c r="O12" s="378"/>
      <c r="P12" s="378" t="str">
        <f>IF('Cover Sheet - Deckblatt'!AT1=1,"LowerLimit","UntererWert")</f>
        <v>LowerLimit</v>
      </c>
      <c r="Q12" s="378"/>
      <c r="R12" s="378"/>
      <c r="S12" s="378"/>
      <c r="T12" s="381"/>
      <c r="U12" s="217" t="str">
        <f>IF('Cover Sheet - Deckblatt'!$AT$1=1,CONCATENATE("sample ",$AH$3),CONCATENATE("Muster ",$AH$3))</f>
        <v>sample 1</v>
      </c>
      <c r="V12" s="226" t="str">
        <f>IF('Cover Sheet - Deckblatt'!$AT$1=1,CONCATENATE("sample ",$AH$3+1),CONCATENATE("Muster ",$AH$3+1))</f>
        <v>sample 2</v>
      </c>
      <c r="W12" s="226" t="str">
        <f>IF('Cover Sheet - Deckblatt'!$AT$1=1,CONCATENATE("sample ",$AH$3+2),CONCATENATE("Muster ",$AH$3+2))</f>
        <v>sample 3</v>
      </c>
      <c r="X12" s="226" t="str">
        <f>IF('Cover Sheet - Deckblatt'!$AT$1=1,CONCATENATE("sample ",$AH$3+3),CONCATENATE("Muster ",$AH$3+3))</f>
        <v>sample 4</v>
      </c>
      <c r="Y12" s="226" t="str">
        <f>IF('Cover Sheet - Deckblatt'!$AT$1=1,CONCATENATE("sample ",$AH$3+4),CONCATENATE("Muster ",$AH$3+4))</f>
        <v>sample 5</v>
      </c>
      <c r="Z12" s="236" t="str">
        <f>IF('Cover Sheet - Deckblatt'!AT1=1,"ok","i.O.")</f>
        <v>ok</v>
      </c>
      <c r="AA12" s="237" t="str">
        <f>IF('Cover Sheet - Deckblatt'!AT1=1,"NOK","n. i. O.")</f>
        <v>NOK</v>
      </c>
      <c r="AB12" s="81"/>
      <c r="AC12" s="43" t="str">
        <f>IF('Cover Sheet - Deckblatt'!$AT$1=1,CONCATENATE("sample ",$AH$3),CONCATENATE("Muster ",$AH$3))</f>
        <v>sample 1</v>
      </c>
      <c r="AD12" s="43" t="str">
        <f>IF('Cover Sheet - Deckblatt'!$AT$1=1,CONCATENATE("sample ",$AH$3+1),CONCATENATE("Muster ",$AH$3+1))</f>
        <v>sample 2</v>
      </c>
      <c r="AE12" s="43" t="str">
        <f>IF('Cover Sheet - Deckblatt'!$AT$1=1,CONCATENATE("sample ",$AH$3+2),CONCATENATE("Muster ",$AH$3+2))</f>
        <v>sample 3</v>
      </c>
      <c r="AF12" s="43" t="str">
        <f>IF('Cover Sheet - Deckblatt'!$AT$1=1,CONCATENATE("sample ",$AH$3+3),CONCATENATE("Muster ",$AH$3+3))</f>
        <v>sample 4</v>
      </c>
      <c r="AG12" s="43" t="str">
        <f>IF('Cover Sheet - Deckblatt'!$AT$1=1,CONCATENATE("sample ",$AH$3+4),CONCATENATE("Muster ",$AH$3+4))</f>
        <v>sample 5</v>
      </c>
      <c r="AH12" s="36" t="str">
        <f>IF('Cover Sheet - Deckblatt'!AT1=1,"MeasurementEQ-#","Messmittel(EQ-Nr)")</f>
        <v>MeasurementEQ-#</v>
      </c>
      <c r="AI12" s="36" t="str">
        <f>IF('Cover Sheet - Deckblatt'!AT1=1,"ok","i.O.")</f>
        <v>ok</v>
      </c>
      <c r="AJ12" s="36" t="str">
        <f>IF('Cover Sheet - Deckblatt'!AT1=1,"NOK","n.i.O.")</f>
        <v>NOK</v>
      </c>
    </row>
    <row r="13" spans="1:36" ht="20.25" customHeight="1" x14ac:dyDescent="0.2">
      <c r="A13" s="372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3"/>
      <c r="M13" s="373"/>
      <c r="N13" s="373"/>
      <c r="O13" s="373"/>
      <c r="P13" s="373"/>
      <c r="Q13" s="373"/>
      <c r="R13" s="373"/>
      <c r="S13" s="373"/>
      <c r="T13" s="228"/>
      <c r="U13" s="228"/>
      <c r="V13" s="228"/>
      <c r="W13" s="228"/>
      <c r="X13" s="228"/>
      <c r="Y13" s="228"/>
      <c r="Z13" s="235"/>
      <c r="AA13" s="228"/>
      <c r="AB13" s="103"/>
      <c r="AC13" s="98"/>
      <c r="AD13" s="98"/>
      <c r="AE13" s="98"/>
      <c r="AF13" s="98"/>
      <c r="AG13" s="98"/>
      <c r="AH13" s="98"/>
      <c r="AI13" s="98"/>
      <c r="AJ13" s="98"/>
    </row>
    <row r="14" spans="1:36" ht="20.25" customHeight="1" x14ac:dyDescent="0.2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82"/>
      <c r="M14" s="383"/>
      <c r="N14" s="383"/>
      <c r="O14" s="384"/>
      <c r="P14" s="382"/>
      <c r="Q14" s="383"/>
      <c r="R14" s="383"/>
      <c r="S14" s="384"/>
      <c r="T14" s="228"/>
      <c r="U14" s="228"/>
      <c r="V14" s="228"/>
      <c r="W14" s="228"/>
      <c r="X14" s="228"/>
      <c r="Y14" s="228"/>
      <c r="Z14" s="235"/>
      <c r="AA14" s="228"/>
      <c r="AB14" s="103"/>
      <c r="AC14" s="98"/>
      <c r="AD14" s="98"/>
      <c r="AE14" s="98"/>
      <c r="AF14" s="98"/>
      <c r="AG14" s="98"/>
      <c r="AH14" s="98"/>
      <c r="AI14" s="98"/>
      <c r="AJ14" s="98"/>
    </row>
    <row r="15" spans="1:36" ht="20.25" customHeight="1" x14ac:dyDescent="0.2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3"/>
      <c r="M15" s="373"/>
      <c r="N15" s="373"/>
      <c r="O15" s="373"/>
      <c r="P15" s="373"/>
      <c r="Q15" s="373"/>
      <c r="R15" s="373"/>
      <c r="S15" s="373"/>
      <c r="T15" s="228"/>
      <c r="U15" s="228"/>
      <c r="V15" s="228"/>
      <c r="W15" s="228"/>
      <c r="X15" s="228"/>
      <c r="Y15" s="228"/>
      <c r="Z15" s="235"/>
      <c r="AA15" s="228"/>
      <c r="AB15" s="103"/>
      <c r="AC15" s="98"/>
      <c r="AD15" s="98"/>
      <c r="AE15" s="98"/>
      <c r="AF15" s="98"/>
      <c r="AG15" s="98"/>
      <c r="AH15" s="98"/>
      <c r="AI15" s="98"/>
      <c r="AJ15" s="98"/>
    </row>
    <row r="16" spans="1:36" ht="20.25" customHeight="1" x14ac:dyDescent="0.2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3"/>
      <c r="M16" s="373"/>
      <c r="N16" s="373"/>
      <c r="O16" s="373"/>
      <c r="P16" s="373"/>
      <c r="Q16" s="373"/>
      <c r="R16" s="373"/>
      <c r="S16" s="373"/>
      <c r="T16" s="228"/>
      <c r="U16" s="228"/>
      <c r="V16" s="228"/>
      <c r="W16" s="228"/>
      <c r="X16" s="228"/>
      <c r="Y16" s="228"/>
      <c r="Z16" s="235"/>
      <c r="AA16" s="228"/>
      <c r="AB16" s="103"/>
      <c r="AC16" s="98"/>
      <c r="AD16" s="98"/>
      <c r="AE16" s="98"/>
      <c r="AF16" s="98"/>
      <c r="AG16" s="98"/>
      <c r="AH16" s="98"/>
      <c r="AI16" s="98"/>
      <c r="AJ16" s="98"/>
    </row>
    <row r="17" spans="1:36" ht="20.25" customHeight="1" x14ac:dyDescent="0.2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3"/>
      <c r="M17" s="373"/>
      <c r="N17" s="373"/>
      <c r="O17" s="373"/>
      <c r="P17" s="373"/>
      <c r="Q17" s="373"/>
      <c r="R17" s="373"/>
      <c r="S17" s="373"/>
      <c r="T17" s="228"/>
      <c r="U17" s="228"/>
      <c r="V17" s="228"/>
      <c r="W17" s="228"/>
      <c r="X17" s="228"/>
      <c r="Y17" s="228"/>
      <c r="Z17" s="235"/>
      <c r="AA17" s="228"/>
      <c r="AB17" s="103"/>
      <c r="AC17" s="98"/>
      <c r="AD17" s="98"/>
      <c r="AE17" s="98"/>
      <c r="AF17" s="98"/>
      <c r="AG17" s="98"/>
      <c r="AH17" s="98"/>
      <c r="AI17" s="98"/>
      <c r="AJ17" s="98"/>
    </row>
    <row r="18" spans="1:36" ht="20.25" customHeight="1" x14ac:dyDescent="0.2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3"/>
      <c r="M18" s="373"/>
      <c r="N18" s="373"/>
      <c r="O18" s="373"/>
      <c r="P18" s="373"/>
      <c r="Q18" s="373"/>
      <c r="R18" s="373"/>
      <c r="S18" s="373"/>
      <c r="T18" s="228"/>
      <c r="U18" s="228"/>
      <c r="V18" s="228"/>
      <c r="W18" s="228"/>
      <c r="X18" s="228"/>
      <c r="Y18" s="228"/>
      <c r="Z18" s="235"/>
      <c r="AA18" s="228"/>
      <c r="AB18" s="103"/>
      <c r="AC18" s="98"/>
      <c r="AD18" s="98"/>
      <c r="AE18" s="98"/>
      <c r="AF18" s="98"/>
      <c r="AG18" s="98"/>
      <c r="AH18" s="98"/>
      <c r="AI18" s="98"/>
      <c r="AJ18" s="98"/>
    </row>
    <row r="19" spans="1:36" ht="20.25" customHeight="1" x14ac:dyDescent="0.2">
      <c r="A19" s="372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3"/>
      <c r="M19" s="373"/>
      <c r="N19" s="373"/>
      <c r="O19" s="373"/>
      <c r="P19" s="373"/>
      <c r="Q19" s="373"/>
      <c r="R19" s="373"/>
      <c r="S19" s="373"/>
      <c r="T19" s="228"/>
      <c r="U19" s="228"/>
      <c r="V19" s="228"/>
      <c r="W19" s="228"/>
      <c r="X19" s="228"/>
      <c r="Y19" s="228"/>
      <c r="Z19" s="235"/>
      <c r="AA19" s="228"/>
      <c r="AB19" s="103"/>
      <c r="AC19" s="98"/>
      <c r="AD19" s="98"/>
      <c r="AE19" s="98"/>
      <c r="AF19" s="98"/>
      <c r="AG19" s="98"/>
      <c r="AH19" s="98"/>
      <c r="AI19" s="98"/>
      <c r="AJ19" s="98"/>
    </row>
    <row r="20" spans="1:36" ht="20.25" customHeight="1" x14ac:dyDescent="0.2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3"/>
      <c r="M20" s="373"/>
      <c r="N20" s="373"/>
      <c r="O20" s="373"/>
      <c r="P20" s="373"/>
      <c r="Q20" s="373"/>
      <c r="R20" s="373"/>
      <c r="S20" s="373"/>
      <c r="T20" s="228"/>
      <c r="U20" s="228"/>
      <c r="V20" s="228"/>
      <c r="W20" s="228"/>
      <c r="X20" s="228"/>
      <c r="Y20" s="228"/>
      <c r="Z20" s="235"/>
      <c r="AA20" s="228"/>
      <c r="AB20" s="103"/>
      <c r="AC20" s="98"/>
      <c r="AD20" s="98"/>
      <c r="AE20" s="98"/>
      <c r="AF20" s="98"/>
      <c r="AG20" s="98"/>
      <c r="AH20" s="98"/>
      <c r="AI20" s="98"/>
      <c r="AJ20" s="98"/>
    </row>
    <row r="21" spans="1:36" ht="20.25" customHeight="1" x14ac:dyDescent="0.2">
      <c r="A21" s="372"/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3"/>
      <c r="M21" s="373"/>
      <c r="N21" s="373"/>
      <c r="O21" s="373"/>
      <c r="P21" s="373"/>
      <c r="Q21" s="373"/>
      <c r="R21" s="373"/>
      <c r="S21" s="373"/>
      <c r="T21" s="228"/>
      <c r="U21" s="228"/>
      <c r="V21" s="228"/>
      <c r="W21" s="228"/>
      <c r="X21" s="228"/>
      <c r="Y21" s="228"/>
      <c r="Z21" s="235"/>
      <c r="AA21" s="228"/>
      <c r="AB21" s="103"/>
      <c r="AC21" s="98"/>
      <c r="AD21" s="98"/>
      <c r="AE21" s="98"/>
      <c r="AF21" s="98"/>
      <c r="AG21" s="98"/>
      <c r="AH21" s="98"/>
      <c r="AI21" s="98"/>
      <c r="AJ21" s="98"/>
    </row>
    <row r="22" spans="1:36" ht="20.25" customHeight="1" x14ac:dyDescent="0.2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3"/>
      <c r="M22" s="373"/>
      <c r="N22" s="373"/>
      <c r="O22" s="373"/>
      <c r="P22" s="373"/>
      <c r="Q22" s="373"/>
      <c r="R22" s="373"/>
      <c r="S22" s="373"/>
      <c r="T22" s="228"/>
      <c r="U22" s="228"/>
      <c r="V22" s="228"/>
      <c r="W22" s="228"/>
      <c r="X22" s="228"/>
      <c r="Y22" s="228"/>
      <c r="Z22" s="235"/>
      <c r="AA22" s="228"/>
      <c r="AB22" s="103"/>
      <c r="AC22" s="98"/>
      <c r="AD22" s="98"/>
      <c r="AE22" s="98"/>
      <c r="AF22" s="98"/>
      <c r="AG22" s="98"/>
      <c r="AH22" s="98"/>
      <c r="AI22" s="98"/>
      <c r="AJ22" s="98"/>
    </row>
    <row r="23" spans="1:36" ht="20.25" customHeight="1" x14ac:dyDescent="0.2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3"/>
      <c r="M23" s="373"/>
      <c r="N23" s="373"/>
      <c r="O23" s="373"/>
      <c r="P23" s="373"/>
      <c r="Q23" s="373"/>
      <c r="R23" s="373"/>
      <c r="S23" s="373"/>
      <c r="T23" s="228"/>
      <c r="U23" s="228"/>
      <c r="V23" s="228"/>
      <c r="W23" s="228"/>
      <c r="X23" s="228"/>
      <c r="Y23" s="228"/>
      <c r="Z23" s="235"/>
      <c r="AA23" s="228"/>
      <c r="AB23" s="103"/>
      <c r="AC23" s="98"/>
      <c r="AD23" s="98"/>
      <c r="AE23" s="98"/>
      <c r="AF23" s="98"/>
      <c r="AG23" s="98"/>
      <c r="AH23" s="98"/>
      <c r="AI23" s="98"/>
      <c r="AJ23" s="98"/>
    </row>
    <row r="24" spans="1:36" ht="20.25" customHeight="1" x14ac:dyDescent="0.2">
      <c r="A24" s="372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3"/>
      <c r="M24" s="373"/>
      <c r="N24" s="373"/>
      <c r="O24" s="373"/>
      <c r="P24" s="373"/>
      <c r="Q24" s="373"/>
      <c r="R24" s="373"/>
      <c r="S24" s="373"/>
      <c r="T24" s="228"/>
      <c r="U24" s="228"/>
      <c r="V24" s="228"/>
      <c r="W24" s="228"/>
      <c r="X24" s="228"/>
      <c r="Y24" s="228"/>
      <c r="Z24" s="235"/>
      <c r="AA24" s="228"/>
      <c r="AB24" s="103"/>
      <c r="AC24" s="98"/>
      <c r="AD24" s="98"/>
      <c r="AE24" s="98"/>
      <c r="AF24" s="98"/>
      <c r="AG24" s="98"/>
      <c r="AH24" s="98"/>
      <c r="AI24" s="98"/>
      <c r="AJ24" s="98"/>
    </row>
    <row r="25" spans="1:36" ht="20.25" customHeight="1" x14ac:dyDescent="0.2">
      <c r="A25" s="372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3"/>
      <c r="M25" s="373"/>
      <c r="N25" s="373"/>
      <c r="O25" s="373"/>
      <c r="P25" s="373"/>
      <c r="Q25" s="373"/>
      <c r="R25" s="373"/>
      <c r="S25" s="373"/>
      <c r="T25" s="228"/>
      <c r="U25" s="228"/>
      <c r="V25" s="228"/>
      <c r="W25" s="228"/>
      <c r="X25" s="228"/>
      <c r="Y25" s="228"/>
      <c r="Z25" s="235"/>
      <c r="AA25" s="228"/>
      <c r="AB25" s="103"/>
      <c r="AC25" s="98"/>
      <c r="AD25" s="98"/>
      <c r="AE25" s="98"/>
      <c r="AF25" s="98"/>
      <c r="AG25" s="98"/>
      <c r="AH25" s="98"/>
      <c r="AI25" s="98"/>
      <c r="AJ25" s="98"/>
    </row>
    <row r="26" spans="1:36" ht="20.25" customHeight="1" x14ac:dyDescent="0.2">
      <c r="A26" s="372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3"/>
      <c r="M26" s="373"/>
      <c r="N26" s="373"/>
      <c r="O26" s="373"/>
      <c r="P26" s="373"/>
      <c r="Q26" s="373"/>
      <c r="R26" s="373"/>
      <c r="S26" s="373"/>
      <c r="T26" s="228"/>
      <c r="U26" s="228"/>
      <c r="V26" s="228"/>
      <c r="W26" s="228"/>
      <c r="X26" s="228"/>
      <c r="Y26" s="228"/>
      <c r="Z26" s="235"/>
      <c r="AA26" s="228"/>
      <c r="AB26" s="103"/>
      <c r="AC26" s="98"/>
      <c r="AD26" s="98"/>
      <c r="AE26" s="98"/>
      <c r="AF26" s="98"/>
      <c r="AG26" s="98"/>
      <c r="AH26" s="98"/>
      <c r="AI26" s="98"/>
      <c r="AJ26" s="98"/>
    </row>
    <row r="27" spans="1:36" ht="20.25" customHeight="1" x14ac:dyDescent="0.2">
      <c r="A27" s="372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3"/>
      <c r="M27" s="373"/>
      <c r="N27" s="373"/>
      <c r="O27" s="373"/>
      <c r="P27" s="373"/>
      <c r="Q27" s="373"/>
      <c r="R27" s="373"/>
      <c r="S27" s="373"/>
      <c r="T27" s="228"/>
      <c r="U27" s="228"/>
      <c r="V27" s="228"/>
      <c r="W27" s="228"/>
      <c r="X27" s="228"/>
      <c r="Y27" s="228"/>
      <c r="Z27" s="235"/>
      <c r="AA27" s="228"/>
      <c r="AB27" s="103"/>
      <c r="AC27" s="98"/>
      <c r="AD27" s="98"/>
      <c r="AE27" s="98"/>
      <c r="AF27" s="98"/>
      <c r="AG27" s="98"/>
      <c r="AH27" s="98"/>
      <c r="AI27" s="98"/>
      <c r="AJ27" s="98"/>
    </row>
    <row r="28" spans="1:36" ht="20.25" customHeight="1" x14ac:dyDescent="0.2">
      <c r="A28" s="372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3"/>
      <c r="M28" s="373"/>
      <c r="N28" s="373"/>
      <c r="O28" s="373"/>
      <c r="P28" s="373"/>
      <c r="Q28" s="373"/>
      <c r="R28" s="373"/>
      <c r="S28" s="373"/>
      <c r="T28" s="228"/>
      <c r="U28" s="228"/>
      <c r="V28" s="228"/>
      <c r="W28" s="228"/>
      <c r="X28" s="228"/>
      <c r="Y28" s="228"/>
      <c r="Z28" s="235"/>
      <c r="AA28" s="228"/>
      <c r="AB28" s="103"/>
      <c r="AC28" s="98"/>
      <c r="AD28" s="98"/>
      <c r="AE28" s="98"/>
      <c r="AF28" s="98"/>
      <c r="AG28" s="98"/>
      <c r="AH28" s="98"/>
      <c r="AI28" s="98"/>
      <c r="AJ28" s="98"/>
    </row>
    <row r="29" spans="1:36" ht="20.25" customHeight="1" x14ac:dyDescent="0.2">
      <c r="A29" s="372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3"/>
      <c r="M29" s="373"/>
      <c r="N29" s="373"/>
      <c r="O29" s="373"/>
      <c r="P29" s="373"/>
      <c r="Q29" s="373"/>
      <c r="R29" s="373"/>
      <c r="S29" s="373"/>
      <c r="T29" s="228"/>
      <c r="U29" s="228"/>
      <c r="V29" s="228"/>
      <c r="W29" s="228"/>
      <c r="X29" s="228"/>
      <c r="Y29" s="228"/>
      <c r="Z29" s="235"/>
      <c r="AA29" s="228"/>
      <c r="AB29" s="103"/>
      <c r="AC29" s="98"/>
      <c r="AD29" s="98"/>
      <c r="AE29" s="98"/>
      <c r="AF29" s="98"/>
      <c r="AG29" s="98"/>
      <c r="AH29" s="98"/>
      <c r="AI29" s="98"/>
      <c r="AJ29" s="98"/>
    </row>
    <row r="30" spans="1:36" ht="20.25" customHeight="1" x14ac:dyDescent="0.2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3"/>
      <c r="M30" s="373"/>
      <c r="N30" s="373"/>
      <c r="O30" s="373"/>
      <c r="P30" s="373"/>
      <c r="Q30" s="373"/>
      <c r="R30" s="373"/>
      <c r="S30" s="373"/>
      <c r="T30" s="228"/>
      <c r="U30" s="228"/>
      <c r="V30" s="228"/>
      <c r="W30" s="228"/>
      <c r="X30" s="228"/>
      <c r="Y30" s="228"/>
      <c r="Z30" s="235"/>
      <c r="AA30" s="228"/>
      <c r="AB30" s="103"/>
      <c r="AC30" s="98"/>
      <c r="AD30" s="98"/>
      <c r="AE30" s="98"/>
      <c r="AF30" s="98"/>
      <c r="AG30" s="98"/>
      <c r="AH30" s="98"/>
      <c r="AI30" s="98"/>
      <c r="AJ30" s="98"/>
    </row>
    <row r="31" spans="1:36" ht="20.25" customHeight="1" x14ac:dyDescent="0.2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3"/>
      <c r="M31" s="373"/>
      <c r="N31" s="373"/>
      <c r="O31" s="373"/>
      <c r="P31" s="373"/>
      <c r="Q31" s="373"/>
      <c r="R31" s="373"/>
      <c r="S31" s="373"/>
      <c r="T31" s="228"/>
      <c r="U31" s="228"/>
      <c r="V31" s="228"/>
      <c r="W31" s="228"/>
      <c r="X31" s="228"/>
      <c r="Y31" s="228"/>
      <c r="Z31" s="235"/>
      <c r="AA31" s="228"/>
      <c r="AB31" s="103"/>
      <c r="AC31" s="98"/>
      <c r="AD31" s="98"/>
      <c r="AE31" s="98"/>
      <c r="AF31" s="98"/>
      <c r="AG31" s="98"/>
      <c r="AH31" s="98"/>
      <c r="AI31" s="98"/>
      <c r="AJ31" s="98"/>
    </row>
    <row r="32" spans="1:36" ht="20.25" customHeight="1" x14ac:dyDescent="0.2">
      <c r="A32" s="372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3"/>
      <c r="M32" s="373"/>
      <c r="N32" s="373"/>
      <c r="O32" s="373"/>
      <c r="P32" s="373"/>
      <c r="Q32" s="373"/>
      <c r="R32" s="373"/>
      <c r="S32" s="373"/>
      <c r="T32" s="228"/>
      <c r="U32" s="228"/>
      <c r="V32" s="228"/>
      <c r="W32" s="228"/>
      <c r="X32" s="228"/>
      <c r="Y32" s="228"/>
      <c r="Z32" s="235"/>
      <c r="AA32" s="228"/>
      <c r="AB32" s="103"/>
      <c r="AC32" s="98"/>
      <c r="AD32" s="98"/>
      <c r="AE32" s="98"/>
      <c r="AF32" s="98"/>
      <c r="AG32" s="98"/>
      <c r="AH32" s="98"/>
      <c r="AI32" s="98"/>
      <c r="AJ32" s="98"/>
    </row>
    <row r="33" spans="1:36" ht="20.25" customHeight="1" x14ac:dyDescent="0.2">
      <c r="A33" s="372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3"/>
      <c r="M33" s="373"/>
      <c r="N33" s="373"/>
      <c r="O33" s="373"/>
      <c r="P33" s="373"/>
      <c r="Q33" s="373"/>
      <c r="R33" s="373"/>
      <c r="S33" s="373"/>
      <c r="T33" s="228"/>
      <c r="U33" s="228"/>
      <c r="V33" s="228"/>
      <c r="W33" s="228"/>
      <c r="X33" s="228"/>
      <c r="Y33" s="228"/>
      <c r="Z33" s="235"/>
      <c r="AA33" s="228"/>
      <c r="AB33" s="103"/>
      <c r="AC33" s="98"/>
      <c r="AD33" s="98"/>
      <c r="AE33" s="98"/>
      <c r="AF33" s="98"/>
      <c r="AG33" s="98"/>
      <c r="AH33" s="98"/>
      <c r="AI33" s="98"/>
      <c r="AJ33" s="98"/>
    </row>
    <row r="34" spans="1:36" ht="20.25" customHeight="1" x14ac:dyDescent="0.2">
      <c r="A34" s="372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3"/>
      <c r="M34" s="373"/>
      <c r="N34" s="373"/>
      <c r="O34" s="373"/>
      <c r="P34" s="373"/>
      <c r="Q34" s="373"/>
      <c r="R34" s="373"/>
      <c r="S34" s="373"/>
      <c r="T34" s="228"/>
      <c r="U34" s="228"/>
      <c r="V34" s="228"/>
      <c r="W34" s="228"/>
      <c r="X34" s="228"/>
      <c r="Y34" s="228"/>
      <c r="Z34" s="235"/>
      <c r="AA34" s="228"/>
      <c r="AB34" s="103"/>
      <c r="AC34" s="98"/>
      <c r="AD34" s="98"/>
      <c r="AE34" s="98"/>
      <c r="AF34" s="98"/>
      <c r="AG34" s="98"/>
      <c r="AH34" s="98"/>
      <c r="AI34" s="98"/>
      <c r="AJ34" s="98"/>
    </row>
    <row r="35" spans="1:36" ht="20.25" customHeight="1" x14ac:dyDescent="0.2">
      <c r="A35" s="372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3"/>
      <c r="M35" s="373"/>
      <c r="N35" s="373"/>
      <c r="O35" s="373"/>
      <c r="P35" s="373"/>
      <c r="Q35" s="373"/>
      <c r="R35" s="373"/>
      <c r="S35" s="373"/>
      <c r="T35" s="228"/>
      <c r="U35" s="228"/>
      <c r="V35" s="228"/>
      <c r="W35" s="228"/>
      <c r="X35" s="228"/>
      <c r="Y35" s="228"/>
      <c r="Z35" s="235"/>
      <c r="AA35" s="228"/>
      <c r="AB35" s="103"/>
      <c r="AC35" s="98"/>
      <c r="AD35" s="98"/>
      <c r="AE35" s="98"/>
      <c r="AF35" s="98"/>
      <c r="AG35" s="98"/>
      <c r="AH35" s="98"/>
      <c r="AI35" s="98"/>
      <c r="AJ35" s="98"/>
    </row>
    <row r="36" spans="1:36" ht="20.25" customHeight="1" x14ac:dyDescent="0.2">
      <c r="A36" s="372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3"/>
      <c r="M36" s="373"/>
      <c r="N36" s="373"/>
      <c r="O36" s="373"/>
      <c r="P36" s="373"/>
      <c r="Q36" s="373"/>
      <c r="R36" s="373"/>
      <c r="S36" s="373"/>
      <c r="T36" s="228"/>
      <c r="U36" s="228"/>
      <c r="V36" s="228"/>
      <c r="W36" s="228"/>
      <c r="X36" s="228"/>
      <c r="Y36" s="228"/>
      <c r="Z36" s="235"/>
      <c r="AA36" s="228"/>
      <c r="AB36" s="103"/>
      <c r="AC36" s="98"/>
      <c r="AD36" s="98"/>
      <c r="AE36" s="98"/>
      <c r="AF36" s="98"/>
      <c r="AG36" s="98"/>
      <c r="AH36" s="98"/>
      <c r="AI36" s="98"/>
      <c r="AJ36" s="98"/>
    </row>
    <row r="37" spans="1:3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</sheetData>
  <sheetProtection sheet="1" objects="1" scenarios="1" selectLockedCells="1"/>
  <mergeCells count="126">
    <mergeCell ref="A36:B36"/>
    <mergeCell ref="C36:K36"/>
    <mergeCell ref="L36:O36"/>
    <mergeCell ref="P36:S36"/>
    <mergeCell ref="A34:B34"/>
    <mergeCell ref="C34:K34"/>
    <mergeCell ref="L34:O34"/>
    <mergeCell ref="P34:S34"/>
    <mergeCell ref="A35:B35"/>
    <mergeCell ref="C35:K35"/>
    <mergeCell ref="L35:O35"/>
    <mergeCell ref="P35:S35"/>
    <mergeCell ref="A33:B33"/>
    <mergeCell ref="C33:K33"/>
    <mergeCell ref="L33:O33"/>
    <mergeCell ref="P33:S33"/>
    <mergeCell ref="A32:B32"/>
    <mergeCell ref="C32:K32"/>
    <mergeCell ref="L32:O32"/>
    <mergeCell ref="P32:S32"/>
    <mergeCell ref="C30:K30"/>
    <mergeCell ref="L30:O30"/>
    <mergeCell ref="P30:S30"/>
    <mergeCell ref="A31:B31"/>
    <mergeCell ref="C31:K31"/>
    <mergeCell ref="L31:O31"/>
    <mergeCell ref="P31:S31"/>
    <mergeCell ref="A30:B30"/>
    <mergeCell ref="AC10:AJ10"/>
    <mergeCell ref="L18:O18"/>
    <mergeCell ref="P18:S18"/>
    <mergeCell ref="L17:O17"/>
    <mergeCell ref="P17:S17"/>
    <mergeCell ref="L12:O12"/>
    <mergeCell ref="P12:S12"/>
    <mergeCell ref="T10:T12"/>
    <mergeCell ref="A15:B15"/>
    <mergeCell ref="A14:B14"/>
    <mergeCell ref="L14:O14"/>
    <mergeCell ref="P14:S14"/>
    <mergeCell ref="L15:O15"/>
    <mergeCell ref="P15:S15"/>
    <mergeCell ref="C14:K14"/>
    <mergeCell ref="C15:K15"/>
    <mergeCell ref="P13:S13"/>
    <mergeCell ref="L13:O13"/>
    <mergeCell ref="C13:K13"/>
    <mergeCell ref="A17:B17"/>
    <mergeCell ref="A16:B16"/>
    <mergeCell ref="L16:O16"/>
    <mergeCell ref="P16:S16"/>
    <mergeCell ref="A26:B26"/>
    <mergeCell ref="C27:K27"/>
    <mergeCell ref="L27:O27"/>
    <mergeCell ref="P27:S27"/>
    <mergeCell ref="C26:K26"/>
    <mergeCell ref="L26:O26"/>
    <mergeCell ref="P26:S26"/>
    <mergeCell ref="C16:K16"/>
    <mergeCell ref="C17:K17"/>
    <mergeCell ref="A19:B19"/>
    <mergeCell ref="A18:B18"/>
    <mergeCell ref="C19:K19"/>
    <mergeCell ref="L19:O19"/>
    <mergeCell ref="P19:S19"/>
    <mergeCell ref="C18:K18"/>
    <mergeCell ref="A21:B21"/>
    <mergeCell ref="A20:B20"/>
    <mergeCell ref="L21:O21"/>
    <mergeCell ref="P21:S21"/>
    <mergeCell ref="C20:K20"/>
    <mergeCell ref="L20:O20"/>
    <mergeCell ref="P20:S20"/>
    <mergeCell ref="C21:K21"/>
    <mergeCell ref="A25:B25"/>
    <mergeCell ref="A29:B29"/>
    <mergeCell ref="L29:O29"/>
    <mergeCell ref="P29:S29"/>
    <mergeCell ref="A28:B28"/>
    <mergeCell ref="C28:K28"/>
    <mergeCell ref="L28:O28"/>
    <mergeCell ref="P28:S28"/>
    <mergeCell ref="C29:K29"/>
    <mergeCell ref="A27:B27"/>
    <mergeCell ref="A24:B24"/>
    <mergeCell ref="C24:K24"/>
    <mergeCell ref="L24:O24"/>
    <mergeCell ref="P24:S24"/>
    <mergeCell ref="C25:K25"/>
    <mergeCell ref="L25:O25"/>
    <mergeCell ref="P25:S25"/>
    <mergeCell ref="W2:Y2"/>
    <mergeCell ref="A23:B23"/>
    <mergeCell ref="A22:B22"/>
    <mergeCell ref="C23:K23"/>
    <mergeCell ref="L23:O23"/>
    <mergeCell ref="P23:S23"/>
    <mergeCell ref="C22:K22"/>
    <mergeCell ref="L22:O22"/>
    <mergeCell ref="P22:S22"/>
    <mergeCell ref="A13:B13"/>
    <mergeCell ref="Z4:AA4"/>
    <mergeCell ref="Z10:AA10"/>
    <mergeCell ref="A10:B10"/>
    <mergeCell ref="C10:S11"/>
    <mergeCell ref="A12:B12"/>
    <mergeCell ref="O5:S5"/>
    <mergeCell ref="J6:R6"/>
    <mergeCell ref="H5:N5"/>
    <mergeCell ref="B5:G5"/>
    <mergeCell ref="B7:G7"/>
    <mergeCell ref="H7:S7"/>
    <mergeCell ref="U5:V5"/>
    <mergeCell ref="W5:Y5"/>
    <mergeCell ref="Z5:AA5"/>
    <mergeCell ref="U10:Y11"/>
    <mergeCell ref="C12:K12"/>
    <mergeCell ref="B1:S1"/>
    <mergeCell ref="J2:S2"/>
    <mergeCell ref="B2:I2"/>
    <mergeCell ref="B3:I3"/>
    <mergeCell ref="J3:S3"/>
    <mergeCell ref="H4:N4"/>
    <mergeCell ref="O4:S4"/>
    <mergeCell ref="B4:G4"/>
    <mergeCell ref="U2:V2"/>
  </mergeCells>
  <phoneticPr fontId="0" type="noConversion"/>
  <conditionalFormatting sqref="U5 Z5">
    <cfRule type="cellIs" dxfId="10" priority="2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 alignWithMargins="0">
    <oddFooter>&amp;L&amp;F
&amp;D&amp;C      &amp;RBaumer
Frauenfeld, Switzerland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J136"/>
  <sheetViews>
    <sheetView zoomScaleNormal="100" zoomScalePageLayoutView="85" workbookViewId="0">
      <selection activeCell="C13" sqref="C13:K13"/>
    </sheetView>
  </sheetViews>
  <sheetFormatPr baseColWidth="10" defaultColWidth="6.7109375" defaultRowHeight="12.75" x14ac:dyDescent="0.2"/>
  <cols>
    <col min="1" max="1" width="1.28515625" customWidth="1"/>
    <col min="2" max="14" width="2.7109375" customWidth="1"/>
    <col min="15" max="15" width="3.28515625" customWidth="1"/>
    <col min="16" max="18" width="2.7109375" customWidth="1"/>
    <col min="19" max="19" width="3.7109375" customWidth="1"/>
    <col min="20" max="20" width="18.28515625" customWidth="1"/>
    <col min="21" max="25" width="8.42578125" customWidth="1"/>
    <col min="26" max="27" width="4.42578125" customWidth="1"/>
    <col min="28" max="28" width="2.7109375" customWidth="1"/>
    <col min="29" max="33" width="8.140625" style="2" customWidth="1"/>
    <col min="34" max="34" width="18.28515625" style="2" customWidth="1"/>
    <col min="35" max="35" width="4" style="2" bestFit="1" customWidth="1"/>
    <col min="36" max="36" width="5.7109375" style="2" bestFit="1" customWidth="1"/>
    <col min="37" max="16384" width="6.7109375" style="2"/>
  </cols>
  <sheetData>
    <row r="1" spans="1:36" s="15" customFormat="1" ht="15.75" x14ac:dyDescent="0.25">
      <c r="A1" s="63"/>
      <c r="B1" s="327" t="str">
        <f>IF('Cover Sheet - Deckblatt'!$AT$1=1,"Productspecific Results","Produktspezifische Ergebnisse")</f>
        <v>Productspecific Results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218"/>
      <c r="U1" s="17"/>
      <c r="V1" s="87"/>
      <c r="W1" s="17"/>
      <c r="X1" s="87"/>
      <c r="Y1" s="87"/>
      <c r="Z1" s="87"/>
      <c r="AA1" s="87"/>
      <c r="AB1" s="218"/>
      <c r="AC1" s="78" t="str">
        <f>IF('Cover Sheet - Deckblatt'!$AT$1=1,"Sheet#","Seite")</f>
        <v>Sheet#</v>
      </c>
      <c r="AD1" s="83"/>
      <c r="AE1" s="61" t="str">
        <f>IF('Cover Sheet - Deckblatt'!$AT$1=1,"of","von")</f>
        <v>of</v>
      </c>
      <c r="AF1" s="77">
        <f>+'Cover Sheet - Deckblatt'!AO3</f>
        <v>1</v>
      </c>
      <c r="AG1" s="61" t="str">
        <f>IF('Cover Sheet - Deckblatt'!$AT$1=1,"Sheets","Seiten")</f>
        <v>Sheets</v>
      </c>
      <c r="AH1" s="64"/>
      <c r="AI1" s="64"/>
      <c r="AJ1" s="65">
        <v>1</v>
      </c>
    </row>
    <row r="2" spans="1:36" ht="13.15" customHeight="1" x14ac:dyDescent="0.2">
      <c r="A2" s="214"/>
      <c r="B2" s="330" t="str">
        <f>IF('Cover Sheet - Deckblatt'!$AT$1=1,"ID Number (DUNS):","Kennnummer (DUNS):")</f>
        <v>ID Number (DUNS):</v>
      </c>
      <c r="C2" s="331"/>
      <c r="D2" s="331"/>
      <c r="E2" s="331"/>
      <c r="F2" s="331"/>
      <c r="G2" s="331"/>
      <c r="H2" s="331"/>
      <c r="I2" s="331"/>
      <c r="J2" s="328" t="str">
        <f>IF('Cover Sheet - Deckblatt'!I37="","",'Cover Sheet - Deckblatt'!I37)</f>
        <v/>
      </c>
      <c r="K2" s="328"/>
      <c r="L2" s="328"/>
      <c r="M2" s="328"/>
      <c r="N2" s="328"/>
      <c r="O2" s="328"/>
      <c r="P2" s="328"/>
      <c r="Q2" s="328"/>
      <c r="R2" s="328"/>
      <c r="S2" s="329"/>
      <c r="T2" s="214"/>
      <c r="U2" s="386" t="str">
        <f>IF('Cover Sheet - Deckblatt'!$AT$1=1,"Report Number.:","Berichts- Nummer:")</f>
        <v>Report Number.:</v>
      </c>
      <c r="V2" s="387"/>
      <c r="W2" s="388" t="str">
        <f>IF('Cover Sheet - Deckblatt'!AG32="","",'Cover Sheet - Deckblatt'!AG32)</f>
        <v/>
      </c>
      <c r="X2" s="388"/>
      <c r="Y2" s="388"/>
      <c r="Z2" s="229"/>
      <c r="AA2" s="230"/>
      <c r="AB2" s="214"/>
      <c r="AC2" s="66"/>
      <c r="AD2" s="66"/>
      <c r="AE2" s="66"/>
      <c r="AF2" s="66"/>
      <c r="AG2" s="66"/>
      <c r="AH2" s="64" t="str">
        <f>IF('Cover Sheet - Deckblatt'!$AT$1=1,"Sample# from","MusterNr. von")</f>
        <v>Sample# from</v>
      </c>
      <c r="AI2" s="66"/>
      <c r="AJ2" s="66"/>
    </row>
    <row r="3" spans="1:36" ht="13.15" customHeight="1" x14ac:dyDescent="0.2">
      <c r="A3" s="214"/>
      <c r="B3" s="332" t="str">
        <f>IF('Cover Sheet - Deckblatt'!$AT$1=1,"Part name:","Benennung:")</f>
        <v>Part name:</v>
      </c>
      <c r="C3" s="313"/>
      <c r="D3" s="313"/>
      <c r="E3" s="313"/>
      <c r="F3" s="313"/>
      <c r="G3" s="313"/>
      <c r="H3" s="313"/>
      <c r="I3" s="313"/>
      <c r="J3" s="333" t="str">
        <f>IF('Cover Sheet - Deckblatt'!I33="","",'Cover Sheet - Deckblatt'!I33)</f>
        <v/>
      </c>
      <c r="K3" s="333"/>
      <c r="L3" s="333"/>
      <c r="M3" s="333"/>
      <c r="N3" s="333"/>
      <c r="O3" s="333"/>
      <c r="P3" s="333"/>
      <c r="Q3" s="333"/>
      <c r="R3" s="333"/>
      <c r="S3" s="334"/>
      <c r="T3" s="128"/>
      <c r="U3" s="206"/>
      <c r="V3" s="50"/>
      <c r="W3" s="50"/>
      <c r="X3" s="223"/>
      <c r="Y3" s="187"/>
      <c r="Z3" s="187"/>
      <c r="AA3" s="231" t="str">
        <f>IF('Cover Sheet - Deckblatt'!AP33="","",'Cover Sheet - Deckblatt'!AP33)</f>
        <v/>
      </c>
      <c r="AB3" s="128"/>
      <c r="AC3" s="66"/>
      <c r="AD3" s="66"/>
      <c r="AE3" s="66"/>
      <c r="AF3" s="66"/>
      <c r="AG3" s="66"/>
      <c r="AH3" s="84">
        <v>1</v>
      </c>
      <c r="AI3" s="66"/>
      <c r="AJ3" s="66"/>
    </row>
    <row r="4" spans="1:36" s="3" customFormat="1" ht="13.15" customHeight="1" x14ac:dyDescent="0.2">
      <c r="A4" s="214"/>
      <c r="B4" s="336" t="str">
        <f>IF('Cover Sheet - Deckblatt'!$AT$1=1,"Part Number:","Artikelnummer:")</f>
        <v>Part Number:</v>
      </c>
      <c r="C4" s="257"/>
      <c r="D4" s="257"/>
      <c r="E4" s="257"/>
      <c r="F4" s="257"/>
      <c r="G4" s="257"/>
      <c r="H4" s="257" t="str">
        <f>IF('Cover Sheet - Deckblatt'!$AT$1=1,"Drawing Number:","Zeichnungsnummer:")</f>
        <v>Drawing Number:</v>
      </c>
      <c r="I4" s="257"/>
      <c r="J4" s="257"/>
      <c r="K4" s="257"/>
      <c r="L4" s="257"/>
      <c r="M4" s="257"/>
      <c r="N4" s="257"/>
      <c r="O4" s="257" t="str">
        <f>IF('Cover Sheet - Deckblatt'!$AT$1=1,"Version/Date:","Stand/Datum:")</f>
        <v>Version/Date:</v>
      </c>
      <c r="P4" s="257"/>
      <c r="Q4" s="257"/>
      <c r="R4" s="257"/>
      <c r="S4" s="335"/>
      <c r="T4" s="214"/>
      <c r="U4" s="206" t="str">
        <f>IF('Cover Sheet - Deckblatt'!$AT$1=1,"Goods Receipt Number:","Wareneingangsnummer:")</f>
        <v>Goods Receipt Number:</v>
      </c>
      <c r="V4" s="50"/>
      <c r="W4" s="227" t="str">
        <f>IF('Cover Sheet - Deckblatt'!$AT$1=1,"Order Number:","Bestellnummer:")</f>
        <v>Order Number:</v>
      </c>
      <c r="X4" s="50"/>
      <c r="Y4" s="187"/>
      <c r="Z4" s="286" t="str">
        <f>IF('Cover Sheet - Deckblatt'!$AT$1=1,"Date:","Datum:")</f>
        <v>Date:</v>
      </c>
      <c r="AA4" s="275"/>
      <c r="AB4" s="214"/>
      <c r="AC4" s="67"/>
      <c r="AD4" s="67"/>
      <c r="AE4" s="67"/>
      <c r="AF4" s="67"/>
      <c r="AG4" s="67"/>
      <c r="AH4" s="68" t="str">
        <f>IF('Cover Sheet - Deckblatt'!$AT$1=1,"to","bis")</f>
        <v>to</v>
      </c>
      <c r="AI4" s="67"/>
      <c r="AJ4" s="67"/>
    </row>
    <row r="5" spans="1:36" s="4" customFormat="1" ht="13.15" customHeight="1" x14ac:dyDescent="0.2">
      <c r="A5" s="216"/>
      <c r="B5" s="354" t="str">
        <f>IF('Cover Sheet - Deckblatt'!I34="","",'Cover Sheet - Deckblatt'!I34)</f>
        <v/>
      </c>
      <c r="C5" s="355"/>
      <c r="D5" s="355"/>
      <c r="E5" s="355"/>
      <c r="F5" s="355"/>
      <c r="G5" s="355"/>
      <c r="H5" s="353" t="str">
        <f>IF('Cover Sheet - Deckblatt'!I35="","",'Cover Sheet - Deckblatt'!I35)</f>
        <v/>
      </c>
      <c r="I5" s="353"/>
      <c r="J5" s="353"/>
      <c r="K5" s="353"/>
      <c r="L5" s="353"/>
      <c r="M5" s="353"/>
      <c r="N5" s="353"/>
      <c r="O5" s="350" t="str">
        <f>IF('Cover Sheet - Deckblatt'!I36="","",'Cover Sheet - Deckblatt'!I36)</f>
        <v/>
      </c>
      <c r="P5" s="350"/>
      <c r="Q5" s="350"/>
      <c r="R5" s="350"/>
      <c r="S5" s="351"/>
      <c r="T5" s="184"/>
      <c r="U5" s="385"/>
      <c r="V5" s="361"/>
      <c r="W5" s="362" t="str">
        <f>IF('Cover Sheet - Deckblatt'!AG38="","",'Cover Sheet - Deckblatt'!AG38)</f>
        <v/>
      </c>
      <c r="X5" s="362"/>
      <c r="Y5" s="362"/>
      <c r="Z5" s="361"/>
      <c r="AA5" s="363"/>
      <c r="AB5" s="184"/>
      <c r="AC5" s="62"/>
      <c r="AD5" s="62"/>
      <c r="AE5" s="62"/>
      <c r="AF5" s="62"/>
      <c r="AG5" s="62"/>
      <c r="AH5" s="69">
        <f>+AH3+4</f>
        <v>5</v>
      </c>
      <c r="AI5" s="62"/>
      <c r="AJ5" s="62"/>
    </row>
    <row r="6" spans="1:36" ht="3.2" customHeight="1" x14ac:dyDescent="0.2">
      <c r="A6" s="214"/>
      <c r="B6" s="210"/>
      <c r="C6" s="214"/>
      <c r="D6" s="214"/>
      <c r="E6" s="214"/>
      <c r="F6" s="214"/>
      <c r="G6" s="214"/>
      <c r="H6" s="214"/>
      <c r="I6" s="214"/>
      <c r="J6" s="352"/>
      <c r="K6" s="352"/>
      <c r="L6" s="352"/>
      <c r="M6" s="352"/>
      <c r="N6" s="352"/>
      <c r="O6" s="352"/>
      <c r="P6" s="352"/>
      <c r="Q6" s="352"/>
      <c r="R6" s="352"/>
      <c r="S6" s="211"/>
      <c r="T6" s="214"/>
      <c r="U6" s="207"/>
      <c r="V6" s="49"/>
      <c r="W6" s="49"/>
      <c r="X6" s="215"/>
      <c r="Y6" s="215"/>
      <c r="Z6" s="222"/>
      <c r="AA6" s="232"/>
      <c r="AB6" s="214"/>
      <c r="AC6" s="66"/>
      <c r="AD6" s="66"/>
      <c r="AE6" s="66"/>
      <c r="AF6" s="66"/>
      <c r="AG6" s="66"/>
      <c r="AH6" s="66"/>
      <c r="AI6" s="66"/>
      <c r="AJ6" s="66"/>
    </row>
    <row r="7" spans="1:36" ht="13.15" customHeight="1" x14ac:dyDescent="0.2">
      <c r="A7" s="214"/>
      <c r="B7" s="356" t="str">
        <f>IF('Cover Sheet - Deckblatt'!$AT$1=1,"Deliverynote:","Lieferscheinnummer:")</f>
        <v>Deliverynote:</v>
      </c>
      <c r="C7" s="357"/>
      <c r="D7" s="357"/>
      <c r="E7" s="357"/>
      <c r="F7" s="357"/>
      <c r="G7" s="357"/>
      <c r="H7" s="358" t="str">
        <f>IF('Cover Sheet - Deckblatt'!I38="","",'Cover Sheet - Deckblatt'!I38)</f>
        <v/>
      </c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9"/>
      <c r="T7" s="214"/>
      <c r="U7" s="224" t="str">
        <f>IF('Cover Sheet - Deckblatt'!$AT$1=1,"PartName:","Benennung:")</f>
        <v>PartName:</v>
      </c>
      <c r="V7" s="225" t="str">
        <f>IF('Cover Sheet - Deckblatt'!AG33="","",'Cover Sheet - Deckblatt'!AG33)</f>
        <v/>
      </c>
      <c r="W7" s="225"/>
      <c r="X7" s="225"/>
      <c r="Y7" s="225"/>
      <c r="Z7" s="233"/>
      <c r="AA7" s="234"/>
      <c r="AB7" s="214"/>
      <c r="AC7" s="66"/>
      <c r="AD7" s="66"/>
      <c r="AE7" s="66"/>
      <c r="AF7" s="66"/>
      <c r="AG7" s="66"/>
      <c r="AH7" s="66"/>
      <c r="AI7" s="66"/>
      <c r="AJ7" s="66"/>
    </row>
    <row r="8" spans="1:36" s="3" customFormat="1" ht="3.2" customHeight="1" x14ac:dyDescent="0.2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6"/>
      <c r="M8" s="216"/>
      <c r="N8" s="216"/>
      <c r="O8" s="216"/>
      <c r="P8" s="216"/>
      <c r="Q8" s="216"/>
      <c r="R8" s="216"/>
      <c r="S8" s="214"/>
      <c r="T8" s="214"/>
      <c r="U8" s="214"/>
      <c r="V8" s="214"/>
      <c r="W8" s="214"/>
      <c r="X8" s="214"/>
      <c r="Y8" s="214"/>
      <c r="Z8" s="219"/>
      <c r="AA8" s="219"/>
      <c r="AB8" s="214"/>
      <c r="AC8" s="67"/>
      <c r="AD8" s="67"/>
      <c r="AE8" s="67"/>
      <c r="AF8" s="67"/>
      <c r="AG8" s="67"/>
      <c r="AH8" s="67"/>
      <c r="AI8" s="67"/>
      <c r="AJ8" s="67"/>
    </row>
    <row r="9" spans="1:36" ht="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14"/>
      <c r="AC9" s="14"/>
      <c r="AD9" s="14"/>
      <c r="AE9" s="14"/>
      <c r="AF9" s="14"/>
      <c r="AG9" s="14"/>
      <c r="AH9" s="14"/>
      <c r="AI9" s="14"/>
      <c r="AJ9" s="14"/>
    </row>
    <row r="10" spans="1:36" ht="17.25" customHeight="1" x14ac:dyDescent="0.2">
      <c r="A10" s="340" t="s">
        <v>0</v>
      </c>
      <c r="B10" s="341"/>
      <c r="C10" s="342" t="str">
        <f>IF('Cover Sheet - Deckblatt'!AT1=1,"Requirements","Forderungen")</f>
        <v>Requirements</v>
      </c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4"/>
      <c r="T10" s="379" t="str">
        <f>IF('Cover Sheet - Deckblatt'!$AT$1=1,"Measurement EQ-No.","Messmittel(EQ-Nr)")</f>
        <v>Measurement EQ-No.</v>
      </c>
      <c r="U10" s="364" t="str">
        <f>IF('Cover Sheet - Deckblatt'!AT1=1,"ACTUAL- value supplier","IST - Werte Lieferant")</f>
        <v>ACTUAL- value supplier</v>
      </c>
      <c r="V10" s="365"/>
      <c r="W10" s="365"/>
      <c r="X10" s="365"/>
      <c r="Y10" s="366"/>
      <c r="Z10" s="339" t="str">
        <f>IF('Cover Sheet - Deckblatt'!AT1=1,"evaluation","Bewertung")</f>
        <v>evaluation</v>
      </c>
      <c r="AA10" s="339"/>
      <c r="AB10" s="79"/>
      <c r="AC10" s="375" t="str">
        <f>IF('Cover Sheet - Deckblatt'!AT1=1,"ISIR@Customer:   Actual Values","EMPB@Kunden:   IST-Werte")</f>
        <v>ISIR@Customer:   Actual Values</v>
      </c>
      <c r="AD10" s="376"/>
      <c r="AE10" s="376"/>
      <c r="AF10" s="376"/>
      <c r="AG10" s="376"/>
      <c r="AH10" s="376"/>
      <c r="AI10" s="376"/>
      <c r="AJ10" s="377"/>
    </row>
    <row r="11" spans="1:36" ht="3.2" customHeight="1" x14ac:dyDescent="0.2">
      <c r="A11" s="16"/>
      <c r="B11" s="17"/>
      <c r="C11" s="345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7"/>
      <c r="T11" s="380"/>
      <c r="U11" s="367"/>
      <c r="V11" s="368"/>
      <c r="W11" s="368"/>
      <c r="X11" s="368"/>
      <c r="Y11" s="369"/>
      <c r="Z11" s="221"/>
      <c r="AA11" s="220"/>
      <c r="AB11" s="80"/>
      <c r="AC11" s="34"/>
      <c r="AD11" s="34"/>
      <c r="AE11" s="34"/>
      <c r="AF11" s="34"/>
      <c r="AG11" s="34"/>
      <c r="AH11" s="34"/>
      <c r="AI11" s="34"/>
      <c r="AJ11" s="35"/>
    </row>
    <row r="12" spans="1:36" ht="15.75" customHeight="1" x14ac:dyDescent="0.2">
      <c r="A12" s="348" t="s">
        <v>1</v>
      </c>
      <c r="B12" s="349"/>
      <c r="C12" s="370" t="str">
        <f>IF('Cover Sheet - Deckblatt'!$AT$1=1,"Requirement","Anforderung")</f>
        <v>Requirement</v>
      </c>
      <c r="D12" s="371"/>
      <c r="E12" s="371"/>
      <c r="F12" s="371"/>
      <c r="G12" s="371"/>
      <c r="H12" s="371"/>
      <c r="I12" s="371"/>
      <c r="J12" s="371"/>
      <c r="K12" s="371"/>
      <c r="L12" s="378" t="str">
        <f>IF('Cover Sheet - Deckblatt'!AT1=1,"UpperLimit","ObererWert")</f>
        <v>UpperLimit</v>
      </c>
      <c r="M12" s="378"/>
      <c r="N12" s="378"/>
      <c r="O12" s="378"/>
      <c r="P12" s="378" t="str">
        <f>IF('Cover Sheet - Deckblatt'!AT1=1,"LowerLimit","UntererWert")</f>
        <v>LowerLimit</v>
      </c>
      <c r="Q12" s="378"/>
      <c r="R12" s="378"/>
      <c r="S12" s="378"/>
      <c r="T12" s="381"/>
      <c r="U12" s="217" t="str">
        <f>IF('Cover Sheet - Deckblatt'!$AT$1=1,CONCATENATE("sample ",$AH$3),CONCATENATE("Muster ",$AH$3))</f>
        <v>sample 1</v>
      </c>
      <c r="V12" s="226" t="str">
        <f>IF('Cover Sheet - Deckblatt'!$AT$1=1,CONCATENATE("sample ",$AH$3+1),CONCATENATE("Muster ",$AH$3+1))</f>
        <v>sample 2</v>
      </c>
      <c r="W12" s="226" t="str">
        <f>IF('Cover Sheet - Deckblatt'!$AT$1=1,CONCATENATE("sample ",$AH$3+2),CONCATENATE("Muster ",$AH$3+2))</f>
        <v>sample 3</v>
      </c>
      <c r="X12" s="226" t="str">
        <f>IF('Cover Sheet - Deckblatt'!$AT$1=1,CONCATENATE("sample ",$AH$3+3),CONCATENATE("Muster ",$AH$3+3))</f>
        <v>sample 4</v>
      </c>
      <c r="Y12" s="226" t="str">
        <f>IF('Cover Sheet - Deckblatt'!$AT$1=1,CONCATENATE("sample ",$AH$3+4),CONCATENATE("Muster ",$AH$3+4))</f>
        <v>sample 5</v>
      </c>
      <c r="Z12" s="236" t="str">
        <f>IF('Cover Sheet - Deckblatt'!AT1=1,"ok","i.O.")</f>
        <v>ok</v>
      </c>
      <c r="AA12" s="237" t="str">
        <f>IF('Cover Sheet - Deckblatt'!AT1=1,"NOK","n. i. O.")</f>
        <v>NOK</v>
      </c>
      <c r="AB12" s="81"/>
      <c r="AC12" s="43" t="str">
        <f>IF('Cover Sheet - Deckblatt'!$AT$1=1,CONCATENATE("sample ",$AH$3),CONCATENATE("Muster ",$AH$3))</f>
        <v>sample 1</v>
      </c>
      <c r="AD12" s="43" t="str">
        <f>IF('Cover Sheet - Deckblatt'!$AT$1=1,CONCATENATE("sample ",$AH$3+1),CONCATENATE("Muster ",$AH$3+1))</f>
        <v>sample 2</v>
      </c>
      <c r="AE12" s="43" t="str">
        <f>IF('Cover Sheet - Deckblatt'!$AT$1=1,CONCATENATE("sample ",$AH$3+2),CONCATENATE("Muster ",$AH$3+2))</f>
        <v>sample 3</v>
      </c>
      <c r="AF12" s="43" t="str">
        <f>IF('Cover Sheet - Deckblatt'!$AT$1=1,CONCATENATE("sample ",$AH$3+3),CONCATENATE("Muster ",$AH$3+3))</f>
        <v>sample 4</v>
      </c>
      <c r="AG12" s="43" t="str">
        <f>IF('Cover Sheet - Deckblatt'!$AT$1=1,CONCATENATE("sample ",$AH$3+4),CONCATENATE("Muster ",$AH$3+4))</f>
        <v>sample 5</v>
      </c>
      <c r="AH12" s="36" t="str">
        <f>IF('Cover Sheet - Deckblatt'!AT1=1,"MeasurementEQ-#","Messmittel(EQ-Nr)")</f>
        <v>MeasurementEQ-#</v>
      </c>
      <c r="AI12" s="36" t="str">
        <f>IF('Cover Sheet - Deckblatt'!AT1=1,"ok","i.O.")</f>
        <v>ok</v>
      </c>
      <c r="AJ12" s="36" t="str">
        <f>IF('Cover Sheet - Deckblatt'!AT1=1,"NOK","n.i.O.")</f>
        <v>NOK</v>
      </c>
    </row>
    <row r="13" spans="1:36" ht="20.25" customHeight="1" x14ac:dyDescent="0.2">
      <c r="A13" s="372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3"/>
      <c r="M13" s="373"/>
      <c r="N13" s="373"/>
      <c r="O13" s="373"/>
      <c r="P13" s="373"/>
      <c r="Q13" s="373"/>
      <c r="R13" s="373"/>
      <c r="S13" s="373"/>
      <c r="T13" s="228"/>
      <c r="U13" s="228"/>
      <c r="V13" s="228"/>
      <c r="W13" s="228"/>
      <c r="X13" s="228"/>
      <c r="Y13" s="228"/>
      <c r="Z13" s="235"/>
      <c r="AA13" s="228"/>
      <c r="AB13" s="103"/>
      <c r="AC13" s="98"/>
      <c r="AD13" s="98"/>
      <c r="AE13" s="98"/>
      <c r="AF13" s="98"/>
      <c r="AG13" s="98"/>
      <c r="AH13" s="98"/>
      <c r="AI13" s="98"/>
      <c r="AJ13" s="98"/>
    </row>
    <row r="14" spans="1:36" ht="20.25" customHeight="1" x14ac:dyDescent="0.2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3"/>
      <c r="M14" s="373"/>
      <c r="N14" s="373"/>
      <c r="O14" s="373"/>
      <c r="P14" s="373"/>
      <c r="Q14" s="373"/>
      <c r="R14" s="373"/>
      <c r="S14" s="373"/>
      <c r="T14" s="228"/>
      <c r="U14" s="228"/>
      <c r="V14" s="228"/>
      <c r="W14" s="228"/>
      <c r="X14" s="228"/>
      <c r="Y14" s="228"/>
      <c r="Z14" s="235"/>
      <c r="AA14" s="228"/>
      <c r="AB14" s="103"/>
      <c r="AC14" s="98"/>
      <c r="AD14" s="98"/>
      <c r="AE14" s="98"/>
      <c r="AF14" s="98"/>
      <c r="AG14" s="98"/>
      <c r="AH14" s="98"/>
      <c r="AI14" s="98"/>
      <c r="AJ14" s="98"/>
    </row>
    <row r="15" spans="1:36" ht="20.25" customHeight="1" x14ac:dyDescent="0.2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3"/>
      <c r="M15" s="373"/>
      <c r="N15" s="373"/>
      <c r="O15" s="373"/>
      <c r="P15" s="373"/>
      <c r="Q15" s="373"/>
      <c r="R15" s="373"/>
      <c r="S15" s="373"/>
      <c r="T15" s="228"/>
      <c r="U15" s="228"/>
      <c r="V15" s="228"/>
      <c r="W15" s="228"/>
      <c r="X15" s="228"/>
      <c r="Y15" s="228"/>
      <c r="Z15" s="235"/>
      <c r="AA15" s="228"/>
      <c r="AB15" s="103"/>
      <c r="AC15" s="98"/>
      <c r="AD15" s="98"/>
      <c r="AE15" s="98"/>
      <c r="AF15" s="98"/>
      <c r="AG15" s="98"/>
      <c r="AH15" s="98"/>
      <c r="AI15" s="98"/>
      <c r="AJ15" s="98"/>
    </row>
    <row r="16" spans="1:36" ht="20.25" customHeight="1" x14ac:dyDescent="0.2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3"/>
      <c r="M16" s="373"/>
      <c r="N16" s="373"/>
      <c r="O16" s="373"/>
      <c r="P16" s="373"/>
      <c r="Q16" s="373"/>
      <c r="R16" s="373"/>
      <c r="S16" s="373"/>
      <c r="T16" s="228"/>
      <c r="U16" s="228"/>
      <c r="V16" s="228"/>
      <c r="W16" s="228"/>
      <c r="X16" s="228"/>
      <c r="Y16" s="228"/>
      <c r="Z16" s="235"/>
      <c r="AA16" s="228"/>
      <c r="AB16" s="103"/>
      <c r="AC16" s="98"/>
      <c r="AD16" s="98"/>
      <c r="AE16" s="98"/>
      <c r="AF16" s="98"/>
      <c r="AG16" s="98"/>
      <c r="AH16" s="98"/>
      <c r="AI16" s="98"/>
      <c r="AJ16" s="98"/>
    </row>
    <row r="17" spans="1:36" ht="20.25" customHeight="1" x14ac:dyDescent="0.2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3"/>
      <c r="M17" s="373"/>
      <c r="N17" s="373"/>
      <c r="O17" s="373"/>
      <c r="P17" s="373"/>
      <c r="Q17" s="373"/>
      <c r="R17" s="373"/>
      <c r="S17" s="373"/>
      <c r="T17" s="228"/>
      <c r="U17" s="228"/>
      <c r="V17" s="228"/>
      <c r="W17" s="228"/>
      <c r="X17" s="228"/>
      <c r="Y17" s="228"/>
      <c r="Z17" s="235"/>
      <c r="AA17" s="228"/>
      <c r="AB17" s="103"/>
      <c r="AC17" s="98"/>
      <c r="AD17" s="98"/>
      <c r="AE17" s="98"/>
      <c r="AF17" s="98"/>
      <c r="AG17" s="98"/>
      <c r="AH17" s="98"/>
      <c r="AI17" s="98"/>
      <c r="AJ17" s="98"/>
    </row>
    <row r="18" spans="1:36" ht="20.25" customHeight="1" x14ac:dyDescent="0.2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3"/>
      <c r="M18" s="373"/>
      <c r="N18" s="373"/>
      <c r="O18" s="373"/>
      <c r="P18" s="373"/>
      <c r="Q18" s="373"/>
      <c r="R18" s="373"/>
      <c r="S18" s="373"/>
      <c r="T18" s="228"/>
      <c r="U18" s="228"/>
      <c r="V18" s="228"/>
      <c r="W18" s="228"/>
      <c r="X18" s="228"/>
      <c r="Y18" s="228"/>
      <c r="Z18" s="235"/>
      <c r="AA18" s="228"/>
      <c r="AB18" s="103"/>
      <c r="AC18" s="98"/>
      <c r="AD18" s="98"/>
      <c r="AE18" s="98"/>
      <c r="AF18" s="98"/>
      <c r="AG18" s="98"/>
      <c r="AH18" s="98"/>
      <c r="AI18" s="98"/>
      <c r="AJ18" s="98"/>
    </row>
    <row r="19" spans="1:36" ht="20.25" customHeight="1" x14ac:dyDescent="0.2">
      <c r="A19" s="372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3"/>
      <c r="M19" s="373"/>
      <c r="N19" s="373"/>
      <c r="O19" s="373"/>
      <c r="P19" s="373"/>
      <c r="Q19" s="373"/>
      <c r="R19" s="373"/>
      <c r="S19" s="373"/>
      <c r="T19" s="228"/>
      <c r="U19" s="228"/>
      <c r="V19" s="228"/>
      <c r="W19" s="228"/>
      <c r="X19" s="228"/>
      <c r="Y19" s="228"/>
      <c r="Z19" s="235"/>
      <c r="AA19" s="228"/>
      <c r="AB19" s="103"/>
      <c r="AC19" s="98"/>
      <c r="AD19" s="98"/>
      <c r="AE19" s="98"/>
      <c r="AF19" s="98"/>
      <c r="AG19" s="98"/>
      <c r="AH19" s="98"/>
      <c r="AI19" s="98"/>
      <c r="AJ19" s="98"/>
    </row>
    <row r="20" spans="1:36" ht="20.25" customHeight="1" x14ac:dyDescent="0.2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3"/>
      <c r="M20" s="373"/>
      <c r="N20" s="373"/>
      <c r="O20" s="373"/>
      <c r="P20" s="373"/>
      <c r="Q20" s="373"/>
      <c r="R20" s="373"/>
      <c r="S20" s="373"/>
      <c r="T20" s="228"/>
      <c r="U20" s="228"/>
      <c r="V20" s="228"/>
      <c r="W20" s="228"/>
      <c r="X20" s="228"/>
      <c r="Y20" s="228"/>
      <c r="Z20" s="235"/>
      <c r="AA20" s="228"/>
      <c r="AB20" s="103"/>
      <c r="AC20" s="98"/>
      <c r="AD20" s="98"/>
      <c r="AE20" s="98"/>
      <c r="AF20" s="98"/>
      <c r="AG20" s="98"/>
      <c r="AH20" s="98"/>
      <c r="AI20" s="98"/>
      <c r="AJ20" s="98"/>
    </row>
    <row r="21" spans="1:36" ht="20.25" customHeight="1" x14ac:dyDescent="0.2">
      <c r="A21" s="372"/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3"/>
      <c r="M21" s="373"/>
      <c r="N21" s="373"/>
      <c r="O21" s="373"/>
      <c r="P21" s="373"/>
      <c r="Q21" s="373"/>
      <c r="R21" s="373"/>
      <c r="S21" s="373"/>
      <c r="T21" s="228"/>
      <c r="U21" s="228"/>
      <c r="V21" s="228"/>
      <c r="W21" s="228"/>
      <c r="X21" s="228"/>
      <c r="Y21" s="228"/>
      <c r="Z21" s="235"/>
      <c r="AA21" s="228"/>
      <c r="AB21" s="103"/>
      <c r="AC21" s="98"/>
      <c r="AD21" s="98"/>
      <c r="AE21" s="98"/>
      <c r="AF21" s="98"/>
      <c r="AG21" s="98"/>
      <c r="AH21" s="98"/>
      <c r="AI21" s="98"/>
      <c r="AJ21" s="98"/>
    </row>
    <row r="22" spans="1:36" ht="20.25" customHeight="1" x14ac:dyDescent="0.2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3"/>
      <c r="M22" s="373"/>
      <c r="N22" s="373"/>
      <c r="O22" s="373"/>
      <c r="P22" s="373"/>
      <c r="Q22" s="373"/>
      <c r="R22" s="373"/>
      <c r="S22" s="373"/>
      <c r="T22" s="228"/>
      <c r="U22" s="228"/>
      <c r="V22" s="228"/>
      <c r="W22" s="228"/>
      <c r="X22" s="228"/>
      <c r="Y22" s="228"/>
      <c r="Z22" s="235"/>
      <c r="AA22" s="228"/>
      <c r="AB22" s="103"/>
      <c r="AC22" s="98"/>
      <c r="AD22" s="98"/>
      <c r="AE22" s="98"/>
      <c r="AF22" s="98"/>
      <c r="AG22" s="98"/>
      <c r="AH22" s="98"/>
      <c r="AI22" s="98"/>
      <c r="AJ22" s="98"/>
    </row>
    <row r="23" spans="1:36" ht="20.25" customHeight="1" x14ac:dyDescent="0.2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3"/>
      <c r="M23" s="373"/>
      <c r="N23" s="373"/>
      <c r="O23" s="373"/>
      <c r="P23" s="373"/>
      <c r="Q23" s="373"/>
      <c r="R23" s="373"/>
      <c r="S23" s="373"/>
      <c r="T23" s="228"/>
      <c r="U23" s="228"/>
      <c r="V23" s="228"/>
      <c r="W23" s="228"/>
      <c r="X23" s="228"/>
      <c r="Y23" s="228"/>
      <c r="Z23" s="235"/>
      <c r="AA23" s="228"/>
      <c r="AB23" s="103"/>
      <c r="AC23" s="98"/>
      <c r="AD23" s="98"/>
      <c r="AE23" s="98"/>
      <c r="AF23" s="98"/>
      <c r="AG23" s="98"/>
      <c r="AH23" s="98"/>
      <c r="AI23" s="98"/>
      <c r="AJ23" s="98"/>
    </row>
    <row r="24" spans="1:36" ht="20.25" customHeight="1" x14ac:dyDescent="0.2">
      <c r="A24" s="372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3"/>
      <c r="M24" s="373"/>
      <c r="N24" s="373"/>
      <c r="O24" s="373"/>
      <c r="P24" s="373"/>
      <c r="Q24" s="373"/>
      <c r="R24" s="373"/>
      <c r="S24" s="373"/>
      <c r="T24" s="228"/>
      <c r="U24" s="228"/>
      <c r="V24" s="228"/>
      <c r="W24" s="228"/>
      <c r="X24" s="228"/>
      <c r="Y24" s="228"/>
      <c r="Z24" s="235"/>
      <c r="AA24" s="228"/>
      <c r="AB24" s="103"/>
      <c r="AC24" s="98"/>
      <c r="AD24" s="98"/>
      <c r="AE24" s="98"/>
      <c r="AF24" s="98"/>
      <c r="AG24" s="98"/>
      <c r="AH24" s="98"/>
      <c r="AI24" s="98"/>
      <c r="AJ24" s="98"/>
    </row>
    <row r="25" spans="1:36" ht="20.25" customHeight="1" x14ac:dyDescent="0.2">
      <c r="A25" s="372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3"/>
      <c r="M25" s="373"/>
      <c r="N25" s="373"/>
      <c r="O25" s="373"/>
      <c r="P25" s="373"/>
      <c r="Q25" s="373"/>
      <c r="R25" s="373"/>
      <c r="S25" s="373"/>
      <c r="T25" s="228"/>
      <c r="U25" s="228"/>
      <c r="V25" s="228"/>
      <c r="W25" s="228"/>
      <c r="X25" s="228"/>
      <c r="Y25" s="228"/>
      <c r="Z25" s="235"/>
      <c r="AA25" s="228"/>
      <c r="AB25" s="103"/>
      <c r="AC25" s="98"/>
      <c r="AD25" s="98"/>
      <c r="AE25" s="98"/>
      <c r="AF25" s="98"/>
      <c r="AG25" s="98"/>
      <c r="AH25" s="98"/>
      <c r="AI25" s="98"/>
      <c r="AJ25" s="98"/>
    </row>
    <row r="26" spans="1:36" ht="20.25" customHeight="1" x14ac:dyDescent="0.2">
      <c r="A26" s="372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3"/>
      <c r="M26" s="373"/>
      <c r="N26" s="373"/>
      <c r="O26" s="373"/>
      <c r="P26" s="373"/>
      <c r="Q26" s="373"/>
      <c r="R26" s="373"/>
      <c r="S26" s="373"/>
      <c r="T26" s="228"/>
      <c r="U26" s="228"/>
      <c r="V26" s="228"/>
      <c r="W26" s="228"/>
      <c r="X26" s="228"/>
      <c r="Y26" s="228"/>
      <c r="Z26" s="235"/>
      <c r="AA26" s="228"/>
      <c r="AB26" s="103"/>
      <c r="AC26" s="98"/>
      <c r="AD26" s="98"/>
      <c r="AE26" s="98"/>
      <c r="AF26" s="98"/>
      <c r="AG26" s="98"/>
      <c r="AH26" s="98"/>
      <c r="AI26" s="98"/>
      <c r="AJ26" s="98"/>
    </row>
    <row r="27" spans="1:36" ht="20.25" customHeight="1" x14ac:dyDescent="0.2">
      <c r="A27" s="372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3"/>
      <c r="M27" s="373"/>
      <c r="N27" s="373"/>
      <c r="O27" s="373"/>
      <c r="P27" s="373"/>
      <c r="Q27" s="373"/>
      <c r="R27" s="373"/>
      <c r="S27" s="373"/>
      <c r="T27" s="228"/>
      <c r="U27" s="228"/>
      <c r="V27" s="228"/>
      <c r="W27" s="228"/>
      <c r="X27" s="228"/>
      <c r="Y27" s="228"/>
      <c r="Z27" s="235"/>
      <c r="AA27" s="228"/>
      <c r="AB27" s="103"/>
      <c r="AC27" s="98"/>
      <c r="AD27" s="98"/>
      <c r="AE27" s="98"/>
      <c r="AF27" s="98"/>
      <c r="AG27" s="98"/>
      <c r="AH27" s="98"/>
      <c r="AI27" s="98"/>
      <c r="AJ27" s="98"/>
    </row>
    <row r="28" spans="1:36" ht="20.25" customHeight="1" x14ac:dyDescent="0.2">
      <c r="A28" s="372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3"/>
      <c r="M28" s="373"/>
      <c r="N28" s="373"/>
      <c r="O28" s="373"/>
      <c r="P28" s="373"/>
      <c r="Q28" s="373"/>
      <c r="R28" s="373"/>
      <c r="S28" s="373"/>
      <c r="T28" s="228"/>
      <c r="U28" s="228"/>
      <c r="V28" s="228"/>
      <c r="W28" s="228"/>
      <c r="X28" s="228"/>
      <c r="Y28" s="228"/>
      <c r="Z28" s="235"/>
      <c r="AA28" s="228"/>
      <c r="AB28" s="103"/>
      <c r="AC28" s="98"/>
      <c r="AD28" s="98"/>
      <c r="AE28" s="98"/>
      <c r="AF28" s="98"/>
      <c r="AG28" s="98"/>
      <c r="AH28" s="98"/>
      <c r="AI28" s="98"/>
      <c r="AJ28" s="98"/>
    </row>
    <row r="29" spans="1:36" ht="20.25" customHeight="1" x14ac:dyDescent="0.2">
      <c r="A29" s="372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3"/>
      <c r="M29" s="373"/>
      <c r="N29" s="373"/>
      <c r="O29" s="373"/>
      <c r="P29" s="373"/>
      <c r="Q29" s="373"/>
      <c r="R29" s="373"/>
      <c r="S29" s="373"/>
      <c r="T29" s="228"/>
      <c r="U29" s="228"/>
      <c r="V29" s="228"/>
      <c r="W29" s="228"/>
      <c r="X29" s="228"/>
      <c r="Y29" s="228"/>
      <c r="Z29" s="235"/>
      <c r="AA29" s="228"/>
      <c r="AB29" s="103"/>
      <c r="AC29" s="98"/>
      <c r="AD29" s="98"/>
      <c r="AE29" s="98"/>
      <c r="AF29" s="98"/>
      <c r="AG29" s="98"/>
      <c r="AH29" s="98"/>
      <c r="AI29" s="98"/>
      <c r="AJ29" s="98"/>
    </row>
    <row r="30" spans="1:36" ht="20.25" customHeight="1" x14ac:dyDescent="0.2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3"/>
      <c r="M30" s="373"/>
      <c r="N30" s="373"/>
      <c r="O30" s="373"/>
      <c r="P30" s="373"/>
      <c r="Q30" s="373"/>
      <c r="R30" s="373"/>
      <c r="S30" s="373"/>
      <c r="T30" s="228"/>
      <c r="U30" s="228"/>
      <c r="V30" s="228"/>
      <c r="W30" s="228"/>
      <c r="X30" s="228"/>
      <c r="Y30" s="228"/>
      <c r="Z30" s="235"/>
      <c r="AA30" s="228"/>
      <c r="AB30" s="103"/>
      <c r="AC30" s="98"/>
      <c r="AD30" s="98"/>
      <c r="AE30" s="98"/>
      <c r="AF30" s="98"/>
      <c r="AG30" s="98"/>
      <c r="AH30" s="98"/>
      <c r="AI30" s="98"/>
      <c r="AJ30" s="98"/>
    </row>
    <row r="31" spans="1:36" ht="20.25" customHeight="1" x14ac:dyDescent="0.2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3"/>
      <c r="M31" s="373"/>
      <c r="N31" s="373"/>
      <c r="O31" s="373"/>
      <c r="P31" s="373"/>
      <c r="Q31" s="373"/>
      <c r="R31" s="373"/>
      <c r="S31" s="373"/>
      <c r="T31" s="228"/>
      <c r="U31" s="228"/>
      <c r="V31" s="228"/>
      <c r="W31" s="228"/>
      <c r="X31" s="228"/>
      <c r="Y31" s="228"/>
      <c r="Z31" s="235"/>
      <c r="AA31" s="228"/>
      <c r="AB31" s="103"/>
      <c r="AC31" s="98"/>
      <c r="AD31" s="98"/>
      <c r="AE31" s="98"/>
      <c r="AF31" s="98"/>
      <c r="AG31" s="98"/>
      <c r="AH31" s="98"/>
      <c r="AI31" s="98"/>
      <c r="AJ31" s="98"/>
    </row>
    <row r="32" spans="1:36" ht="20.25" customHeight="1" x14ac:dyDescent="0.2">
      <c r="A32" s="372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3"/>
      <c r="M32" s="373"/>
      <c r="N32" s="373"/>
      <c r="O32" s="373"/>
      <c r="P32" s="373"/>
      <c r="Q32" s="373"/>
      <c r="R32" s="373"/>
      <c r="S32" s="373"/>
      <c r="T32" s="228"/>
      <c r="U32" s="228"/>
      <c r="V32" s="228"/>
      <c r="W32" s="228"/>
      <c r="X32" s="228"/>
      <c r="Y32" s="228"/>
      <c r="Z32" s="235"/>
      <c r="AA32" s="228"/>
      <c r="AB32" s="103"/>
      <c r="AC32" s="98"/>
      <c r="AD32" s="98"/>
      <c r="AE32" s="98"/>
      <c r="AF32" s="98"/>
      <c r="AG32" s="98"/>
      <c r="AH32" s="98"/>
      <c r="AI32" s="98"/>
      <c r="AJ32" s="98"/>
    </row>
    <row r="33" spans="1:36" ht="20.25" customHeight="1" x14ac:dyDescent="0.2">
      <c r="A33" s="372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3"/>
      <c r="M33" s="373"/>
      <c r="N33" s="373"/>
      <c r="O33" s="373"/>
      <c r="P33" s="373"/>
      <c r="Q33" s="373"/>
      <c r="R33" s="373"/>
      <c r="S33" s="373"/>
      <c r="T33" s="228"/>
      <c r="U33" s="228"/>
      <c r="V33" s="228"/>
      <c r="W33" s="228"/>
      <c r="X33" s="228"/>
      <c r="Y33" s="228"/>
      <c r="Z33" s="235"/>
      <c r="AA33" s="228"/>
      <c r="AB33" s="103"/>
      <c r="AC33" s="98"/>
      <c r="AD33" s="98"/>
      <c r="AE33" s="98"/>
      <c r="AF33" s="98"/>
      <c r="AG33" s="98"/>
      <c r="AH33" s="98"/>
      <c r="AI33" s="98"/>
      <c r="AJ33" s="98"/>
    </row>
    <row r="34" spans="1:36" ht="20.25" customHeight="1" x14ac:dyDescent="0.2">
      <c r="A34" s="372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3"/>
      <c r="M34" s="373"/>
      <c r="N34" s="373"/>
      <c r="O34" s="373"/>
      <c r="P34" s="373"/>
      <c r="Q34" s="373"/>
      <c r="R34" s="373"/>
      <c r="S34" s="373"/>
      <c r="T34" s="228"/>
      <c r="U34" s="228"/>
      <c r="V34" s="228"/>
      <c r="W34" s="228"/>
      <c r="X34" s="228"/>
      <c r="Y34" s="228"/>
      <c r="Z34" s="235"/>
      <c r="AA34" s="228"/>
      <c r="AB34" s="103"/>
      <c r="AC34" s="98"/>
      <c r="AD34" s="98"/>
      <c r="AE34" s="98"/>
      <c r="AF34" s="98"/>
      <c r="AG34" s="98"/>
      <c r="AH34" s="98"/>
      <c r="AI34" s="98"/>
      <c r="AJ34" s="98"/>
    </row>
    <row r="35" spans="1:36" ht="20.25" customHeight="1" x14ac:dyDescent="0.2">
      <c r="A35" s="372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3"/>
      <c r="M35" s="373"/>
      <c r="N35" s="373"/>
      <c r="O35" s="373"/>
      <c r="P35" s="373"/>
      <c r="Q35" s="373"/>
      <c r="R35" s="373"/>
      <c r="S35" s="373"/>
      <c r="T35" s="228"/>
      <c r="U35" s="228"/>
      <c r="V35" s="228"/>
      <c r="W35" s="228"/>
      <c r="X35" s="228"/>
      <c r="Y35" s="228"/>
      <c r="Z35" s="235"/>
      <c r="AA35" s="228"/>
      <c r="AB35" s="103"/>
      <c r="AC35" s="98"/>
      <c r="AD35" s="98"/>
      <c r="AE35" s="98"/>
      <c r="AF35" s="98"/>
      <c r="AG35" s="98"/>
      <c r="AH35" s="98"/>
      <c r="AI35" s="98"/>
      <c r="AJ35" s="98"/>
    </row>
    <row r="36" spans="1:36" ht="20.25" customHeight="1" x14ac:dyDescent="0.2">
      <c r="A36" s="372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3"/>
      <c r="M36" s="373"/>
      <c r="N36" s="373"/>
      <c r="O36" s="373"/>
      <c r="P36" s="373"/>
      <c r="Q36" s="373"/>
      <c r="R36" s="373"/>
      <c r="S36" s="373"/>
      <c r="T36" s="228"/>
      <c r="U36" s="228"/>
      <c r="V36" s="228"/>
      <c r="W36" s="228"/>
      <c r="X36" s="228"/>
      <c r="Y36" s="228"/>
      <c r="Z36" s="235"/>
      <c r="AA36" s="228"/>
      <c r="AB36" s="103"/>
      <c r="AC36" s="98"/>
      <c r="AD36" s="98"/>
      <c r="AE36" s="98"/>
      <c r="AF36" s="98"/>
      <c r="AG36" s="98"/>
      <c r="AH36" s="98"/>
      <c r="AI36" s="98"/>
      <c r="AJ36" s="98"/>
    </row>
    <row r="37" spans="1:3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</sheetData>
  <sheetProtection sheet="1" objects="1" scenarios="1" selectLockedCells="1"/>
  <mergeCells count="126">
    <mergeCell ref="Z4:AA4"/>
    <mergeCell ref="B5:G5"/>
    <mergeCell ref="H5:N5"/>
    <mergeCell ref="O5:S5"/>
    <mergeCell ref="U5:V5"/>
    <mergeCell ref="W5:Y5"/>
    <mergeCell ref="Z5:AA5"/>
    <mergeCell ref="B1:S1"/>
    <mergeCell ref="B2:I2"/>
    <mergeCell ref="J2:S2"/>
    <mergeCell ref="U2:V2"/>
    <mergeCell ref="W2:Y2"/>
    <mergeCell ref="B3:I3"/>
    <mergeCell ref="J3:S3"/>
    <mergeCell ref="J6:R6"/>
    <mergeCell ref="B7:G7"/>
    <mergeCell ref="H7:S7"/>
    <mergeCell ref="A10:B10"/>
    <mergeCell ref="C10:S11"/>
    <mergeCell ref="T10:T12"/>
    <mergeCell ref="B4:G4"/>
    <mergeCell ref="H4:N4"/>
    <mergeCell ref="O4:S4"/>
    <mergeCell ref="U10:Y11"/>
    <mergeCell ref="Z10:AA10"/>
    <mergeCell ref="AC10:AJ10"/>
    <mergeCell ref="A12:B12"/>
    <mergeCell ref="C12:K12"/>
    <mergeCell ref="L12:O12"/>
    <mergeCell ref="P12:S12"/>
    <mergeCell ref="A14:B14"/>
    <mergeCell ref="C14:K14"/>
    <mergeCell ref="L14:O14"/>
    <mergeCell ref="P14:S14"/>
    <mergeCell ref="A13:B13"/>
    <mergeCell ref="C13:K13"/>
    <mergeCell ref="L13:O13"/>
    <mergeCell ref="P13:S13"/>
    <mergeCell ref="A16:B16"/>
    <mergeCell ref="C16:K16"/>
    <mergeCell ref="L16:O16"/>
    <mergeCell ref="P16:S16"/>
    <mergeCell ref="A15:B15"/>
    <mergeCell ref="C15:K15"/>
    <mergeCell ref="L15:O15"/>
    <mergeCell ref="P15:S15"/>
    <mergeCell ref="A18:B18"/>
    <mergeCell ref="C18:K18"/>
    <mergeCell ref="L18:O18"/>
    <mergeCell ref="P18:S18"/>
    <mergeCell ref="A17:B17"/>
    <mergeCell ref="C17:K17"/>
    <mergeCell ref="L17:O17"/>
    <mergeCell ref="P17:S17"/>
    <mergeCell ref="A20:B20"/>
    <mergeCell ref="C20:K20"/>
    <mergeCell ref="L20:O20"/>
    <mergeCell ref="P20:S20"/>
    <mergeCell ref="A19:B19"/>
    <mergeCell ref="C19:K19"/>
    <mergeCell ref="L19:O19"/>
    <mergeCell ref="P19:S19"/>
    <mergeCell ref="A22:B22"/>
    <mergeCell ref="C22:K22"/>
    <mergeCell ref="L22:O22"/>
    <mergeCell ref="P22:S22"/>
    <mergeCell ref="A21:B21"/>
    <mergeCell ref="C21:K21"/>
    <mergeCell ref="L21:O21"/>
    <mergeCell ref="P21:S21"/>
    <mergeCell ref="A24:B24"/>
    <mergeCell ref="C24:K24"/>
    <mergeCell ref="L24:O24"/>
    <mergeCell ref="P24:S24"/>
    <mergeCell ref="A23:B23"/>
    <mergeCell ref="C23:K23"/>
    <mergeCell ref="L23:O23"/>
    <mergeCell ref="P23:S23"/>
    <mergeCell ref="A26:B26"/>
    <mergeCell ref="C26:K26"/>
    <mergeCell ref="L26:O26"/>
    <mergeCell ref="P26:S26"/>
    <mergeCell ref="A25:B25"/>
    <mergeCell ref="C25:K25"/>
    <mergeCell ref="L25:O25"/>
    <mergeCell ref="P25:S25"/>
    <mergeCell ref="A28:B28"/>
    <mergeCell ref="C28:K28"/>
    <mergeCell ref="L28:O28"/>
    <mergeCell ref="P28:S28"/>
    <mergeCell ref="A27:B27"/>
    <mergeCell ref="C27:K27"/>
    <mergeCell ref="L27:O27"/>
    <mergeCell ref="P27:S27"/>
    <mergeCell ref="A30:B30"/>
    <mergeCell ref="C30:K30"/>
    <mergeCell ref="L30:O30"/>
    <mergeCell ref="P30:S30"/>
    <mergeCell ref="A29:B29"/>
    <mergeCell ref="C29:K29"/>
    <mergeCell ref="L29:O29"/>
    <mergeCell ref="P29:S29"/>
    <mergeCell ref="A31:B31"/>
    <mergeCell ref="C31:K31"/>
    <mergeCell ref="L31:O31"/>
    <mergeCell ref="P31:S31"/>
    <mergeCell ref="A34:B34"/>
    <mergeCell ref="C34:K34"/>
    <mergeCell ref="L34:O34"/>
    <mergeCell ref="P34:S34"/>
    <mergeCell ref="A33:B33"/>
    <mergeCell ref="C33:K33"/>
    <mergeCell ref="L33:O33"/>
    <mergeCell ref="P33:S33"/>
    <mergeCell ref="A36:B36"/>
    <mergeCell ref="C36:K36"/>
    <mergeCell ref="L36:O36"/>
    <mergeCell ref="P36:S36"/>
    <mergeCell ref="A35:B35"/>
    <mergeCell ref="C35:K35"/>
    <mergeCell ref="L35:O35"/>
    <mergeCell ref="P35:S35"/>
    <mergeCell ref="A32:B32"/>
    <mergeCell ref="C32:K32"/>
    <mergeCell ref="L32:O32"/>
    <mergeCell ref="P32:S32"/>
  </mergeCells>
  <conditionalFormatting sqref="U5">
    <cfRule type="cellIs" dxfId="9" priority="2" operator="notEqual">
      <formula>0</formula>
    </cfRule>
  </conditionalFormatting>
  <conditionalFormatting sqref="Z5">
    <cfRule type="cellIs" dxfId="8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 alignWithMargins="0">
    <oddFooter>&amp;L&amp;F
&amp;D&amp;C      &amp;RBaumer
Frauenfeld, Switzerland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J136"/>
  <sheetViews>
    <sheetView zoomScaleNormal="100" zoomScalePageLayoutView="85" workbookViewId="0">
      <selection activeCell="C13" sqref="C13:K13"/>
    </sheetView>
  </sheetViews>
  <sheetFormatPr baseColWidth="10" defaultColWidth="6.7109375" defaultRowHeight="12.75" x14ac:dyDescent="0.2"/>
  <cols>
    <col min="1" max="1" width="1.28515625" customWidth="1"/>
    <col min="2" max="14" width="2.7109375" customWidth="1"/>
    <col min="15" max="15" width="3.28515625" customWidth="1"/>
    <col min="16" max="18" width="2.7109375" customWidth="1"/>
    <col min="19" max="19" width="3.7109375" customWidth="1"/>
    <col min="20" max="20" width="18.28515625" customWidth="1"/>
    <col min="21" max="25" width="8.42578125" customWidth="1"/>
    <col min="26" max="27" width="4.42578125" customWidth="1"/>
    <col min="28" max="28" width="2.7109375" customWidth="1"/>
    <col min="29" max="33" width="8.140625" style="2" customWidth="1"/>
    <col min="34" max="34" width="18.28515625" style="2" customWidth="1"/>
    <col min="35" max="35" width="4" style="2" bestFit="1" customWidth="1"/>
    <col min="36" max="36" width="5.7109375" style="2" bestFit="1" customWidth="1"/>
    <col min="37" max="16384" width="6.7109375" style="2"/>
  </cols>
  <sheetData>
    <row r="1" spans="1:36" s="15" customFormat="1" ht="15.75" x14ac:dyDescent="0.25">
      <c r="A1" s="63"/>
      <c r="B1" s="327" t="str">
        <f>IF('Cover Sheet - Deckblatt'!$AT$1=1,"Productspecific Results","Produktspezifische Ergebnisse")</f>
        <v>Productspecific Results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218"/>
      <c r="U1" s="17"/>
      <c r="V1" s="87"/>
      <c r="W1" s="17"/>
      <c r="X1" s="87"/>
      <c r="Y1" s="87"/>
      <c r="Z1" s="87"/>
      <c r="AA1" s="87"/>
      <c r="AB1" s="218"/>
      <c r="AC1" s="78" t="str">
        <f>IF('Cover Sheet - Deckblatt'!$AT$1=1,"Sheet#","Seite")</f>
        <v>Sheet#</v>
      </c>
      <c r="AD1" s="83"/>
      <c r="AE1" s="61" t="str">
        <f>IF('Cover Sheet - Deckblatt'!$AT$1=1,"of","von")</f>
        <v>of</v>
      </c>
      <c r="AF1" s="77">
        <f>+'Cover Sheet - Deckblatt'!AO3</f>
        <v>1</v>
      </c>
      <c r="AG1" s="61" t="str">
        <f>IF('Cover Sheet - Deckblatt'!$AT$1=1,"Sheets","Seiten")</f>
        <v>Sheets</v>
      </c>
      <c r="AH1" s="64"/>
      <c r="AI1" s="64"/>
      <c r="AJ1" s="65">
        <v>1</v>
      </c>
    </row>
    <row r="2" spans="1:36" ht="13.15" customHeight="1" x14ac:dyDescent="0.2">
      <c r="A2" s="214"/>
      <c r="B2" s="330" t="str">
        <f>IF('Cover Sheet - Deckblatt'!$AT$1=1,"ID Number (DUNS):","Kennnummer (DUNS):")</f>
        <v>ID Number (DUNS):</v>
      </c>
      <c r="C2" s="331"/>
      <c r="D2" s="331"/>
      <c r="E2" s="331"/>
      <c r="F2" s="331"/>
      <c r="G2" s="331"/>
      <c r="H2" s="331"/>
      <c r="I2" s="331"/>
      <c r="J2" s="328" t="str">
        <f>IF('Cover Sheet - Deckblatt'!I37="","",'Cover Sheet - Deckblatt'!I37)</f>
        <v/>
      </c>
      <c r="K2" s="328"/>
      <c r="L2" s="328"/>
      <c r="M2" s="328"/>
      <c r="N2" s="328"/>
      <c r="O2" s="328"/>
      <c r="P2" s="328"/>
      <c r="Q2" s="328"/>
      <c r="R2" s="328"/>
      <c r="S2" s="329"/>
      <c r="T2" s="214"/>
      <c r="U2" s="386" t="str">
        <f>IF('Cover Sheet - Deckblatt'!$AT$1=1,"Report Number.:","Berichts- Nummer:")</f>
        <v>Report Number.:</v>
      </c>
      <c r="V2" s="387"/>
      <c r="W2" s="388" t="str">
        <f>IF('Cover Sheet - Deckblatt'!AG32="","",'Cover Sheet - Deckblatt'!AG32)</f>
        <v/>
      </c>
      <c r="X2" s="388"/>
      <c r="Y2" s="388"/>
      <c r="Z2" s="229"/>
      <c r="AA2" s="230"/>
      <c r="AB2" s="214"/>
      <c r="AC2" s="66"/>
      <c r="AD2" s="66"/>
      <c r="AE2" s="66"/>
      <c r="AF2" s="66"/>
      <c r="AG2" s="66"/>
      <c r="AH2" s="64" t="str">
        <f>IF('Cover Sheet - Deckblatt'!$AT$1=1,"Sample# from","MusterNr. von")</f>
        <v>Sample# from</v>
      </c>
      <c r="AI2" s="66"/>
      <c r="AJ2" s="66"/>
    </row>
    <row r="3" spans="1:36" ht="13.15" customHeight="1" x14ac:dyDescent="0.2">
      <c r="A3" s="214"/>
      <c r="B3" s="332" t="str">
        <f>IF('Cover Sheet - Deckblatt'!$AT$1=1,"Part name:","Benennung:")</f>
        <v>Part name:</v>
      </c>
      <c r="C3" s="313"/>
      <c r="D3" s="313"/>
      <c r="E3" s="313"/>
      <c r="F3" s="313"/>
      <c r="G3" s="313"/>
      <c r="H3" s="313"/>
      <c r="I3" s="313"/>
      <c r="J3" s="333" t="str">
        <f>IF('Cover Sheet - Deckblatt'!I33="","",'Cover Sheet - Deckblatt'!I33)</f>
        <v/>
      </c>
      <c r="K3" s="333"/>
      <c r="L3" s="333"/>
      <c r="M3" s="333"/>
      <c r="N3" s="333"/>
      <c r="O3" s="333"/>
      <c r="P3" s="333"/>
      <c r="Q3" s="333"/>
      <c r="R3" s="333"/>
      <c r="S3" s="334"/>
      <c r="T3" s="128"/>
      <c r="U3" s="206"/>
      <c r="V3" s="50"/>
      <c r="W3" s="50"/>
      <c r="X3" s="223"/>
      <c r="Y3" s="187"/>
      <c r="Z3" s="187"/>
      <c r="AA3" s="231" t="str">
        <f>IF('Cover Sheet - Deckblatt'!AP33="","",'Cover Sheet - Deckblatt'!AP33)</f>
        <v/>
      </c>
      <c r="AB3" s="128"/>
      <c r="AC3" s="66"/>
      <c r="AD3" s="66"/>
      <c r="AE3" s="66"/>
      <c r="AF3" s="66"/>
      <c r="AG3" s="66"/>
      <c r="AH3" s="84">
        <v>1</v>
      </c>
      <c r="AI3" s="66"/>
      <c r="AJ3" s="66"/>
    </row>
    <row r="4" spans="1:36" s="3" customFormat="1" ht="13.15" customHeight="1" x14ac:dyDescent="0.2">
      <c r="A4" s="214"/>
      <c r="B4" s="336" t="str">
        <f>IF('Cover Sheet - Deckblatt'!$AT$1=1,"Part Number:","Artikelnummer:")</f>
        <v>Part Number:</v>
      </c>
      <c r="C4" s="257"/>
      <c r="D4" s="257"/>
      <c r="E4" s="257"/>
      <c r="F4" s="257"/>
      <c r="G4" s="257"/>
      <c r="H4" s="257" t="str">
        <f>IF('Cover Sheet - Deckblatt'!$AT$1=1,"Drawing Number:","Zeichnungsnummer:")</f>
        <v>Drawing Number:</v>
      </c>
      <c r="I4" s="257"/>
      <c r="J4" s="257"/>
      <c r="K4" s="257"/>
      <c r="L4" s="257"/>
      <c r="M4" s="257"/>
      <c r="N4" s="257"/>
      <c r="O4" s="257" t="str">
        <f>IF('Cover Sheet - Deckblatt'!$AT$1=1,"Version/Date:","Stand/Datum:")</f>
        <v>Version/Date:</v>
      </c>
      <c r="P4" s="257"/>
      <c r="Q4" s="257"/>
      <c r="R4" s="257"/>
      <c r="S4" s="335"/>
      <c r="T4" s="214"/>
      <c r="U4" s="206" t="str">
        <f>IF('Cover Sheet - Deckblatt'!$AT$1=1,"Goods Receipt Number:","Wareneingangsnummer:")</f>
        <v>Goods Receipt Number:</v>
      </c>
      <c r="V4" s="50"/>
      <c r="W4" s="227" t="str">
        <f>IF('Cover Sheet - Deckblatt'!$AT$1=1,"Order Number:","Bestellnummer:")</f>
        <v>Order Number:</v>
      </c>
      <c r="X4" s="50"/>
      <c r="Y4" s="187"/>
      <c r="Z4" s="286" t="str">
        <f>IF('Cover Sheet - Deckblatt'!$AT$1=1,"Date:","Datum:")</f>
        <v>Date:</v>
      </c>
      <c r="AA4" s="275"/>
      <c r="AB4" s="214"/>
      <c r="AC4" s="67"/>
      <c r="AD4" s="67"/>
      <c r="AE4" s="67"/>
      <c r="AF4" s="67"/>
      <c r="AG4" s="67"/>
      <c r="AH4" s="68" t="str">
        <f>IF('Cover Sheet - Deckblatt'!$AT$1=1,"to","bis")</f>
        <v>to</v>
      </c>
      <c r="AI4" s="67"/>
      <c r="AJ4" s="67"/>
    </row>
    <row r="5" spans="1:36" s="4" customFormat="1" ht="13.15" customHeight="1" x14ac:dyDescent="0.2">
      <c r="A5" s="216"/>
      <c r="B5" s="354" t="str">
        <f>IF('Cover Sheet - Deckblatt'!I34="","",'Cover Sheet - Deckblatt'!I34)</f>
        <v/>
      </c>
      <c r="C5" s="355"/>
      <c r="D5" s="355"/>
      <c r="E5" s="355"/>
      <c r="F5" s="355"/>
      <c r="G5" s="355"/>
      <c r="H5" s="353" t="str">
        <f>IF('Cover Sheet - Deckblatt'!I35="","",'Cover Sheet - Deckblatt'!I35)</f>
        <v/>
      </c>
      <c r="I5" s="353"/>
      <c r="J5" s="353"/>
      <c r="K5" s="353"/>
      <c r="L5" s="353"/>
      <c r="M5" s="353"/>
      <c r="N5" s="353"/>
      <c r="O5" s="350" t="str">
        <f>IF('Cover Sheet - Deckblatt'!I36="","",'Cover Sheet - Deckblatt'!I36)</f>
        <v/>
      </c>
      <c r="P5" s="350"/>
      <c r="Q5" s="350"/>
      <c r="R5" s="350"/>
      <c r="S5" s="351"/>
      <c r="T5" s="184"/>
      <c r="U5" s="385"/>
      <c r="V5" s="361"/>
      <c r="W5" s="362" t="str">
        <f>IF('Cover Sheet - Deckblatt'!AG38="","",'Cover Sheet - Deckblatt'!AG38)</f>
        <v/>
      </c>
      <c r="X5" s="362"/>
      <c r="Y5" s="362"/>
      <c r="Z5" s="361"/>
      <c r="AA5" s="363"/>
      <c r="AB5" s="184"/>
      <c r="AC5" s="62"/>
      <c r="AD5" s="62"/>
      <c r="AE5" s="62"/>
      <c r="AF5" s="62"/>
      <c r="AG5" s="62"/>
      <c r="AH5" s="69">
        <f>+AH3+4</f>
        <v>5</v>
      </c>
      <c r="AI5" s="62"/>
      <c r="AJ5" s="62"/>
    </row>
    <row r="6" spans="1:36" ht="3.2" customHeight="1" x14ac:dyDescent="0.2">
      <c r="A6" s="214"/>
      <c r="B6" s="210"/>
      <c r="C6" s="214"/>
      <c r="D6" s="214"/>
      <c r="E6" s="214"/>
      <c r="F6" s="214"/>
      <c r="G6" s="214"/>
      <c r="H6" s="214"/>
      <c r="I6" s="214"/>
      <c r="J6" s="352"/>
      <c r="K6" s="352"/>
      <c r="L6" s="352"/>
      <c r="M6" s="352"/>
      <c r="N6" s="352"/>
      <c r="O6" s="352"/>
      <c r="P6" s="352"/>
      <c r="Q6" s="352"/>
      <c r="R6" s="352"/>
      <c r="S6" s="211"/>
      <c r="T6" s="214"/>
      <c r="U6" s="207"/>
      <c r="V6" s="49"/>
      <c r="W6" s="49"/>
      <c r="X6" s="215"/>
      <c r="Y6" s="215"/>
      <c r="Z6" s="222"/>
      <c r="AA6" s="232"/>
      <c r="AB6" s="214"/>
      <c r="AC6" s="66"/>
      <c r="AD6" s="66"/>
      <c r="AE6" s="66"/>
      <c r="AF6" s="66"/>
      <c r="AG6" s="66"/>
      <c r="AH6" s="66"/>
      <c r="AI6" s="66"/>
      <c r="AJ6" s="66"/>
    </row>
    <row r="7" spans="1:36" ht="13.15" customHeight="1" x14ac:dyDescent="0.2">
      <c r="A7" s="214"/>
      <c r="B7" s="356" t="str">
        <f>IF('Cover Sheet - Deckblatt'!$AT$1=1,"Deliverynote:","Lieferscheinnummer:")</f>
        <v>Deliverynote:</v>
      </c>
      <c r="C7" s="357"/>
      <c r="D7" s="357"/>
      <c r="E7" s="357"/>
      <c r="F7" s="357"/>
      <c r="G7" s="357"/>
      <c r="H7" s="358" t="str">
        <f>IF('Cover Sheet - Deckblatt'!I38="","",'Cover Sheet - Deckblatt'!I38)</f>
        <v/>
      </c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9"/>
      <c r="T7" s="214"/>
      <c r="U7" s="224" t="str">
        <f>IF('Cover Sheet - Deckblatt'!$AT$1=1,"PartName:","Benennung:")</f>
        <v>PartName:</v>
      </c>
      <c r="V7" s="225" t="str">
        <f>IF('Cover Sheet - Deckblatt'!AG33="","",'Cover Sheet - Deckblatt'!AG33)</f>
        <v/>
      </c>
      <c r="W7" s="225"/>
      <c r="X7" s="225"/>
      <c r="Y7" s="225"/>
      <c r="Z7" s="233"/>
      <c r="AA7" s="234"/>
      <c r="AB7" s="214"/>
      <c r="AC7" s="66"/>
      <c r="AD7" s="66"/>
      <c r="AE7" s="66"/>
      <c r="AF7" s="66"/>
      <c r="AG7" s="66"/>
      <c r="AH7" s="66"/>
      <c r="AI7" s="66"/>
      <c r="AJ7" s="66"/>
    </row>
    <row r="8" spans="1:36" s="3" customFormat="1" ht="3.2" customHeight="1" x14ac:dyDescent="0.2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6"/>
      <c r="M8" s="216"/>
      <c r="N8" s="216"/>
      <c r="O8" s="216"/>
      <c r="P8" s="216"/>
      <c r="Q8" s="216"/>
      <c r="R8" s="216"/>
      <c r="S8" s="214"/>
      <c r="T8" s="214"/>
      <c r="U8" s="214"/>
      <c r="V8" s="214"/>
      <c r="W8" s="214"/>
      <c r="X8" s="214"/>
      <c r="Y8" s="214"/>
      <c r="Z8" s="219"/>
      <c r="AA8" s="219"/>
      <c r="AB8" s="214"/>
      <c r="AC8" s="67"/>
      <c r="AD8" s="67"/>
      <c r="AE8" s="67"/>
      <c r="AF8" s="67"/>
      <c r="AG8" s="67"/>
      <c r="AH8" s="67"/>
      <c r="AI8" s="67"/>
      <c r="AJ8" s="67"/>
    </row>
    <row r="9" spans="1:36" ht="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14"/>
      <c r="AC9" s="14"/>
      <c r="AD9" s="14"/>
      <c r="AE9" s="14"/>
      <c r="AF9" s="14"/>
      <c r="AG9" s="14"/>
      <c r="AH9" s="14"/>
      <c r="AI9" s="14"/>
      <c r="AJ9" s="14"/>
    </row>
    <row r="10" spans="1:36" ht="17.25" customHeight="1" x14ac:dyDescent="0.2">
      <c r="A10" s="340" t="s">
        <v>0</v>
      </c>
      <c r="B10" s="341"/>
      <c r="C10" s="342" t="str">
        <f>IF('Cover Sheet - Deckblatt'!AT1=1,"Requirements","Forderungen")</f>
        <v>Requirements</v>
      </c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4"/>
      <c r="T10" s="379" t="str">
        <f>IF('Cover Sheet - Deckblatt'!$AT$1=1,"Measurement EQ-No.","Messmittel(EQ-Nr)")</f>
        <v>Measurement EQ-No.</v>
      </c>
      <c r="U10" s="364" t="str">
        <f>IF('Cover Sheet - Deckblatt'!AT1=1,"ACTUAL- value supplier","IST - Werte Lieferant")</f>
        <v>ACTUAL- value supplier</v>
      </c>
      <c r="V10" s="365"/>
      <c r="W10" s="365"/>
      <c r="X10" s="365"/>
      <c r="Y10" s="366"/>
      <c r="Z10" s="339" t="str">
        <f>IF('Cover Sheet - Deckblatt'!AT1=1,"evaluation","Bewertung")</f>
        <v>evaluation</v>
      </c>
      <c r="AA10" s="339"/>
      <c r="AB10" s="79"/>
      <c r="AC10" s="375" t="str">
        <f>IF('Cover Sheet - Deckblatt'!AT1=1,"ISIR@Customer:   Actual Values","EMPB@Kunden:   IST-Werte")</f>
        <v>ISIR@Customer:   Actual Values</v>
      </c>
      <c r="AD10" s="376"/>
      <c r="AE10" s="376"/>
      <c r="AF10" s="376"/>
      <c r="AG10" s="376"/>
      <c r="AH10" s="376"/>
      <c r="AI10" s="376"/>
      <c r="AJ10" s="377"/>
    </row>
    <row r="11" spans="1:36" ht="3.2" customHeight="1" x14ac:dyDescent="0.2">
      <c r="A11" s="16"/>
      <c r="B11" s="17"/>
      <c r="C11" s="345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7"/>
      <c r="T11" s="380"/>
      <c r="U11" s="367"/>
      <c r="V11" s="368"/>
      <c r="W11" s="368"/>
      <c r="X11" s="368"/>
      <c r="Y11" s="369"/>
      <c r="Z11" s="221"/>
      <c r="AA11" s="220"/>
      <c r="AB11" s="80"/>
      <c r="AC11" s="34"/>
      <c r="AD11" s="34"/>
      <c r="AE11" s="34"/>
      <c r="AF11" s="34"/>
      <c r="AG11" s="34"/>
      <c r="AH11" s="34"/>
      <c r="AI11" s="34"/>
      <c r="AJ11" s="35"/>
    </row>
    <row r="12" spans="1:36" ht="15.75" customHeight="1" x14ac:dyDescent="0.2">
      <c r="A12" s="348" t="s">
        <v>1</v>
      </c>
      <c r="B12" s="349"/>
      <c r="C12" s="370" t="str">
        <f>IF('Cover Sheet - Deckblatt'!$AT$1=1,"Requirement","Anforderung")</f>
        <v>Requirement</v>
      </c>
      <c r="D12" s="371"/>
      <c r="E12" s="371"/>
      <c r="F12" s="371"/>
      <c r="G12" s="371"/>
      <c r="H12" s="371"/>
      <c r="I12" s="371"/>
      <c r="J12" s="371"/>
      <c r="K12" s="371"/>
      <c r="L12" s="378" t="str">
        <f>IF('Cover Sheet - Deckblatt'!AT1=1,"UpperLimit","ObererWert")</f>
        <v>UpperLimit</v>
      </c>
      <c r="M12" s="378"/>
      <c r="N12" s="378"/>
      <c r="O12" s="378"/>
      <c r="P12" s="378" t="str">
        <f>IF('Cover Sheet - Deckblatt'!AT1=1,"LowerLimit","UntererWert")</f>
        <v>LowerLimit</v>
      </c>
      <c r="Q12" s="378"/>
      <c r="R12" s="378"/>
      <c r="S12" s="378"/>
      <c r="T12" s="381"/>
      <c r="U12" s="217" t="str">
        <f>IF('Cover Sheet - Deckblatt'!$AT$1=1,CONCATENATE("sample ",$AH$3),CONCATENATE("Muster ",$AH$3))</f>
        <v>sample 1</v>
      </c>
      <c r="V12" s="226" t="str">
        <f>IF('Cover Sheet - Deckblatt'!$AT$1=1,CONCATENATE("sample ",$AH$3+1),CONCATENATE("Muster ",$AH$3+1))</f>
        <v>sample 2</v>
      </c>
      <c r="W12" s="226" t="str">
        <f>IF('Cover Sheet - Deckblatt'!$AT$1=1,CONCATENATE("sample ",$AH$3+2),CONCATENATE("Muster ",$AH$3+2))</f>
        <v>sample 3</v>
      </c>
      <c r="X12" s="226" t="str">
        <f>IF('Cover Sheet - Deckblatt'!$AT$1=1,CONCATENATE("sample ",$AH$3+3),CONCATENATE("Muster ",$AH$3+3))</f>
        <v>sample 4</v>
      </c>
      <c r="Y12" s="226" t="str">
        <f>IF('Cover Sheet - Deckblatt'!$AT$1=1,CONCATENATE("sample ",$AH$3+4),CONCATENATE("Muster ",$AH$3+4))</f>
        <v>sample 5</v>
      </c>
      <c r="Z12" s="236" t="str">
        <f>IF('Cover Sheet - Deckblatt'!AT1=1,"ok","i.O.")</f>
        <v>ok</v>
      </c>
      <c r="AA12" s="237" t="str">
        <f>IF('Cover Sheet - Deckblatt'!AT1=1,"NOK","n. i. O.")</f>
        <v>NOK</v>
      </c>
      <c r="AB12" s="81"/>
      <c r="AC12" s="43" t="str">
        <f>IF('Cover Sheet - Deckblatt'!$AT$1=1,CONCATENATE("sample ",$AH$3),CONCATENATE("Muster ",$AH$3))</f>
        <v>sample 1</v>
      </c>
      <c r="AD12" s="43" t="str">
        <f>IF('Cover Sheet - Deckblatt'!$AT$1=1,CONCATENATE("sample ",$AH$3+1),CONCATENATE("Muster ",$AH$3+1))</f>
        <v>sample 2</v>
      </c>
      <c r="AE12" s="43" t="str">
        <f>IF('Cover Sheet - Deckblatt'!$AT$1=1,CONCATENATE("sample ",$AH$3+2),CONCATENATE("Muster ",$AH$3+2))</f>
        <v>sample 3</v>
      </c>
      <c r="AF12" s="43" t="str">
        <f>IF('Cover Sheet - Deckblatt'!$AT$1=1,CONCATENATE("sample ",$AH$3+3),CONCATENATE("Muster ",$AH$3+3))</f>
        <v>sample 4</v>
      </c>
      <c r="AG12" s="43" t="str">
        <f>IF('Cover Sheet - Deckblatt'!$AT$1=1,CONCATENATE("sample ",$AH$3+4),CONCATENATE("Muster ",$AH$3+4))</f>
        <v>sample 5</v>
      </c>
      <c r="AH12" s="36" t="str">
        <f>IF('Cover Sheet - Deckblatt'!AT1=1,"MeasurementEQ-#","Messmittel(EQ-Nr)")</f>
        <v>MeasurementEQ-#</v>
      </c>
      <c r="AI12" s="36" t="str">
        <f>IF('Cover Sheet - Deckblatt'!AT1=1,"ok","i.O.")</f>
        <v>ok</v>
      </c>
      <c r="AJ12" s="36" t="str">
        <f>IF('Cover Sheet - Deckblatt'!AT1=1,"NOK","n.i.O.")</f>
        <v>NOK</v>
      </c>
    </row>
    <row r="13" spans="1:36" ht="20.25" customHeight="1" x14ac:dyDescent="0.2">
      <c r="A13" s="372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3"/>
      <c r="M13" s="373"/>
      <c r="N13" s="373"/>
      <c r="O13" s="373"/>
      <c r="P13" s="373"/>
      <c r="Q13" s="373"/>
      <c r="R13" s="373"/>
      <c r="S13" s="373"/>
      <c r="T13" s="228"/>
      <c r="U13" s="228"/>
      <c r="V13" s="228"/>
      <c r="W13" s="228"/>
      <c r="X13" s="228"/>
      <c r="Y13" s="228"/>
      <c r="Z13" s="235"/>
      <c r="AA13" s="228"/>
      <c r="AB13" s="103"/>
      <c r="AC13" s="98"/>
      <c r="AD13" s="98"/>
      <c r="AE13" s="98"/>
      <c r="AF13" s="98"/>
      <c r="AG13" s="98"/>
      <c r="AH13" s="98"/>
      <c r="AI13" s="98"/>
      <c r="AJ13" s="98"/>
    </row>
    <row r="14" spans="1:36" ht="20.25" customHeight="1" x14ac:dyDescent="0.2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3"/>
      <c r="M14" s="373"/>
      <c r="N14" s="373"/>
      <c r="O14" s="373"/>
      <c r="P14" s="373"/>
      <c r="Q14" s="373"/>
      <c r="R14" s="373"/>
      <c r="S14" s="373"/>
      <c r="T14" s="228"/>
      <c r="U14" s="228"/>
      <c r="V14" s="228"/>
      <c r="W14" s="228"/>
      <c r="X14" s="228"/>
      <c r="Y14" s="228"/>
      <c r="Z14" s="235"/>
      <c r="AA14" s="228"/>
      <c r="AB14" s="103"/>
      <c r="AC14" s="98"/>
      <c r="AD14" s="98"/>
      <c r="AE14" s="98"/>
      <c r="AF14" s="98"/>
      <c r="AG14" s="98"/>
      <c r="AH14" s="98"/>
      <c r="AI14" s="98"/>
      <c r="AJ14" s="98"/>
    </row>
    <row r="15" spans="1:36" ht="20.25" customHeight="1" x14ac:dyDescent="0.2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3"/>
      <c r="M15" s="373"/>
      <c r="N15" s="373"/>
      <c r="O15" s="373"/>
      <c r="P15" s="373"/>
      <c r="Q15" s="373"/>
      <c r="R15" s="373"/>
      <c r="S15" s="373"/>
      <c r="T15" s="228"/>
      <c r="U15" s="228"/>
      <c r="V15" s="228"/>
      <c r="W15" s="228"/>
      <c r="X15" s="228"/>
      <c r="Y15" s="228"/>
      <c r="Z15" s="235"/>
      <c r="AA15" s="228"/>
      <c r="AB15" s="103"/>
      <c r="AC15" s="98"/>
      <c r="AD15" s="98"/>
      <c r="AE15" s="98"/>
      <c r="AF15" s="98"/>
      <c r="AG15" s="98"/>
      <c r="AH15" s="98"/>
      <c r="AI15" s="98"/>
      <c r="AJ15" s="98"/>
    </row>
    <row r="16" spans="1:36" ht="20.25" customHeight="1" x14ac:dyDescent="0.2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3"/>
      <c r="M16" s="373"/>
      <c r="N16" s="373"/>
      <c r="O16" s="373"/>
      <c r="P16" s="373"/>
      <c r="Q16" s="373"/>
      <c r="R16" s="373"/>
      <c r="S16" s="373"/>
      <c r="T16" s="228"/>
      <c r="U16" s="228"/>
      <c r="V16" s="228"/>
      <c r="W16" s="228"/>
      <c r="X16" s="228"/>
      <c r="Y16" s="228"/>
      <c r="Z16" s="235"/>
      <c r="AA16" s="228"/>
      <c r="AB16" s="103"/>
      <c r="AC16" s="98"/>
      <c r="AD16" s="98"/>
      <c r="AE16" s="98"/>
      <c r="AF16" s="98"/>
      <c r="AG16" s="98"/>
      <c r="AH16" s="98"/>
      <c r="AI16" s="98"/>
      <c r="AJ16" s="98"/>
    </row>
    <row r="17" spans="1:36" ht="20.25" customHeight="1" x14ac:dyDescent="0.2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3"/>
      <c r="M17" s="373"/>
      <c r="N17" s="373"/>
      <c r="O17" s="373"/>
      <c r="P17" s="373"/>
      <c r="Q17" s="373"/>
      <c r="R17" s="373"/>
      <c r="S17" s="373"/>
      <c r="T17" s="228"/>
      <c r="U17" s="228"/>
      <c r="V17" s="228"/>
      <c r="W17" s="228"/>
      <c r="X17" s="228"/>
      <c r="Y17" s="228"/>
      <c r="Z17" s="235"/>
      <c r="AA17" s="228"/>
      <c r="AB17" s="103"/>
      <c r="AC17" s="98"/>
      <c r="AD17" s="98"/>
      <c r="AE17" s="98"/>
      <c r="AF17" s="98"/>
      <c r="AG17" s="98"/>
      <c r="AH17" s="98"/>
      <c r="AI17" s="98"/>
      <c r="AJ17" s="98"/>
    </row>
    <row r="18" spans="1:36" ht="20.25" customHeight="1" x14ac:dyDescent="0.2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3"/>
      <c r="M18" s="373"/>
      <c r="N18" s="373"/>
      <c r="O18" s="373"/>
      <c r="P18" s="373"/>
      <c r="Q18" s="373"/>
      <c r="R18" s="373"/>
      <c r="S18" s="373"/>
      <c r="T18" s="228"/>
      <c r="U18" s="228"/>
      <c r="V18" s="228"/>
      <c r="W18" s="228"/>
      <c r="X18" s="228"/>
      <c r="Y18" s="228"/>
      <c r="Z18" s="235"/>
      <c r="AA18" s="228"/>
      <c r="AB18" s="103"/>
      <c r="AC18" s="98"/>
      <c r="AD18" s="98"/>
      <c r="AE18" s="98"/>
      <c r="AF18" s="98"/>
      <c r="AG18" s="98"/>
      <c r="AH18" s="98"/>
      <c r="AI18" s="98"/>
      <c r="AJ18" s="98"/>
    </row>
    <row r="19" spans="1:36" ht="20.25" customHeight="1" x14ac:dyDescent="0.2">
      <c r="A19" s="372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3"/>
      <c r="M19" s="373"/>
      <c r="N19" s="373"/>
      <c r="O19" s="373"/>
      <c r="P19" s="373"/>
      <c r="Q19" s="373"/>
      <c r="R19" s="373"/>
      <c r="S19" s="373"/>
      <c r="T19" s="228"/>
      <c r="U19" s="228"/>
      <c r="V19" s="228"/>
      <c r="W19" s="228"/>
      <c r="X19" s="228"/>
      <c r="Y19" s="228"/>
      <c r="Z19" s="235"/>
      <c r="AA19" s="228"/>
      <c r="AB19" s="103"/>
      <c r="AC19" s="98"/>
      <c r="AD19" s="98"/>
      <c r="AE19" s="98"/>
      <c r="AF19" s="98"/>
      <c r="AG19" s="98"/>
      <c r="AH19" s="98"/>
      <c r="AI19" s="98"/>
      <c r="AJ19" s="98"/>
    </row>
    <row r="20" spans="1:36" ht="20.25" customHeight="1" x14ac:dyDescent="0.2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3"/>
      <c r="M20" s="373"/>
      <c r="N20" s="373"/>
      <c r="O20" s="373"/>
      <c r="P20" s="373"/>
      <c r="Q20" s="373"/>
      <c r="R20" s="373"/>
      <c r="S20" s="373"/>
      <c r="T20" s="228"/>
      <c r="U20" s="228"/>
      <c r="V20" s="228"/>
      <c r="W20" s="228"/>
      <c r="X20" s="228"/>
      <c r="Y20" s="228"/>
      <c r="Z20" s="235"/>
      <c r="AA20" s="228"/>
      <c r="AB20" s="103"/>
      <c r="AC20" s="98"/>
      <c r="AD20" s="98"/>
      <c r="AE20" s="98"/>
      <c r="AF20" s="98"/>
      <c r="AG20" s="98"/>
      <c r="AH20" s="98"/>
      <c r="AI20" s="98"/>
      <c r="AJ20" s="98"/>
    </row>
    <row r="21" spans="1:36" ht="20.25" customHeight="1" x14ac:dyDescent="0.2">
      <c r="A21" s="372"/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3"/>
      <c r="M21" s="373"/>
      <c r="N21" s="373"/>
      <c r="O21" s="373"/>
      <c r="P21" s="373"/>
      <c r="Q21" s="373"/>
      <c r="R21" s="373"/>
      <c r="S21" s="373"/>
      <c r="T21" s="228"/>
      <c r="U21" s="228"/>
      <c r="V21" s="228"/>
      <c r="W21" s="228"/>
      <c r="X21" s="228"/>
      <c r="Y21" s="228"/>
      <c r="Z21" s="235"/>
      <c r="AA21" s="228"/>
      <c r="AB21" s="103"/>
      <c r="AC21" s="98"/>
      <c r="AD21" s="98"/>
      <c r="AE21" s="98"/>
      <c r="AF21" s="98"/>
      <c r="AG21" s="98"/>
      <c r="AH21" s="98"/>
      <c r="AI21" s="98"/>
      <c r="AJ21" s="98"/>
    </row>
    <row r="22" spans="1:36" ht="20.25" customHeight="1" x14ac:dyDescent="0.2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3"/>
      <c r="M22" s="373"/>
      <c r="N22" s="373"/>
      <c r="O22" s="373"/>
      <c r="P22" s="373"/>
      <c r="Q22" s="373"/>
      <c r="R22" s="373"/>
      <c r="S22" s="373"/>
      <c r="T22" s="228"/>
      <c r="U22" s="228"/>
      <c r="V22" s="228"/>
      <c r="W22" s="228"/>
      <c r="X22" s="228"/>
      <c r="Y22" s="228"/>
      <c r="Z22" s="235"/>
      <c r="AA22" s="228"/>
      <c r="AB22" s="103"/>
      <c r="AC22" s="98"/>
      <c r="AD22" s="98"/>
      <c r="AE22" s="98"/>
      <c r="AF22" s="98"/>
      <c r="AG22" s="98"/>
      <c r="AH22" s="98"/>
      <c r="AI22" s="98"/>
      <c r="AJ22" s="98"/>
    </row>
    <row r="23" spans="1:36" ht="20.25" customHeight="1" x14ac:dyDescent="0.2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3"/>
      <c r="M23" s="373"/>
      <c r="N23" s="373"/>
      <c r="O23" s="373"/>
      <c r="P23" s="373"/>
      <c r="Q23" s="373"/>
      <c r="R23" s="373"/>
      <c r="S23" s="373"/>
      <c r="T23" s="228"/>
      <c r="U23" s="228"/>
      <c r="V23" s="228"/>
      <c r="W23" s="228"/>
      <c r="X23" s="228"/>
      <c r="Y23" s="228"/>
      <c r="Z23" s="235"/>
      <c r="AA23" s="228"/>
      <c r="AB23" s="103"/>
      <c r="AC23" s="98"/>
      <c r="AD23" s="98"/>
      <c r="AE23" s="98"/>
      <c r="AF23" s="98"/>
      <c r="AG23" s="98"/>
      <c r="AH23" s="98"/>
      <c r="AI23" s="98"/>
      <c r="AJ23" s="98"/>
    </row>
    <row r="24" spans="1:36" ht="20.25" customHeight="1" x14ac:dyDescent="0.2">
      <c r="A24" s="372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3"/>
      <c r="M24" s="373"/>
      <c r="N24" s="373"/>
      <c r="O24" s="373"/>
      <c r="P24" s="373"/>
      <c r="Q24" s="373"/>
      <c r="R24" s="373"/>
      <c r="S24" s="373"/>
      <c r="T24" s="228"/>
      <c r="U24" s="228"/>
      <c r="V24" s="228"/>
      <c r="W24" s="228"/>
      <c r="X24" s="228"/>
      <c r="Y24" s="228"/>
      <c r="Z24" s="235"/>
      <c r="AA24" s="228"/>
      <c r="AB24" s="103"/>
      <c r="AC24" s="98"/>
      <c r="AD24" s="98"/>
      <c r="AE24" s="98"/>
      <c r="AF24" s="98"/>
      <c r="AG24" s="98"/>
      <c r="AH24" s="98"/>
      <c r="AI24" s="98"/>
      <c r="AJ24" s="98"/>
    </row>
    <row r="25" spans="1:36" ht="20.25" customHeight="1" x14ac:dyDescent="0.2">
      <c r="A25" s="372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3"/>
      <c r="M25" s="373"/>
      <c r="N25" s="373"/>
      <c r="O25" s="373"/>
      <c r="P25" s="373"/>
      <c r="Q25" s="373"/>
      <c r="R25" s="373"/>
      <c r="S25" s="373"/>
      <c r="T25" s="228"/>
      <c r="U25" s="228"/>
      <c r="V25" s="228"/>
      <c r="W25" s="228"/>
      <c r="X25" s="228"/>
      <c r="Y25" s="228"/>
      <c r="Z25" s="235"/>
      <c r="AA25" s="228"/>
      <c r="AB25" s="103"/>
      <c r="AC25" s="98"/>
      <c r="AD25" s="98"/>
      <c r="AE25" s="98"/>
      <c r="AF25" s="98"/>
      <c r="AG25" s="98"/>
      <c r="AH25" s="98"/>
      <c r="AI25" s="98"/>
      <c r="AJ25" s="98"/>
    </row>
    <row r="26" spans="1:36" ht="20.25" customHeight="1" x14ac:dyDescent="0.2">
      <c r="A26" s="372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3"/>
      <c r="M26" s="373"/>
      <c r="N26" s="373"/>
      <c r="O26" s="373"/>
      <c r="P26" s="373"/>
      <c r="Q26" s="373"/>
      <c r="R26" s="373"/>
      <c r="S26" s="373"/>
      <c r="T26" s="228"/>
      <c r="U26" s="228"/>
      <c r="V26" s="228"/>
      <c r="W26" s="228"/>
      <c r="X26" s="228"/>
      <c r="Y26" s="228"/>
      <c r="Z26" s="235"/>
      <c r="AA26" s="228"/>
      <c r="AB26" s="103"/>
      <c r="AC26" s="98"/>
      <c r="AD26" s="98"/>
      <c r="AE26" s="98"/>
      <c r="AF26" s="98"/>
      <c r="AG26" s="98"/>
      <c r="AH26" s="98"/>
      <c r="AI26" s="98"/>
      <c r="AJ26" s="98"/>
    </row>
    <row r="27" spans="1:36" ht="20.25" customHeight="1" x14ac:dyDescent="0.2">
      <c r="A27" s="372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3"/>
      <c r="M27" s="373"/>
      <c r="N27" s="373"/>
      <c r="O27" s="373"/>
      <c r="P27" s="373"/>
      <c r="Q27" s="373"/>
      <c r="R27" s="373"/>
      <c r="S27" s="373"/>
      <c r="T27" s="228"/>
      <c r="U27" s="228"/>
      <c r="V27" s="228"/>
      <c r="W27" s="228"/>
      <c r="X27" s="228"/>
      <c r="Y27" s="228"/>
      <c r="Z27" s="235"/>
      <c r="AA27" s="228"/>
      <c r="AB27" s="103"/>
      <c r="AC27" s="98"/>
      <c r="AD27" s="98"/>
      <c r="AE27" s="98"/>
      <c r="AF27" s="98"/>
      <c r="AG27" s="98"/>
      <c r="AH27" s="98"/>
      <c r="AI27" s="98"/>
      <c r="AJ27" s="98"/>
    </row>
    <row r="28" spans="1:36" ht="20.25" customHeight="1" x14ac:dyDescent="0.2">
      <c r="A28" s="372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3"/>
      <c r="M28" s="373"/>
      <c r="N28" s="373"/>
      <c r="O28" s="373"/>
      <c r="P28" s="373"/>
      <c r="Q28" s="373"/>
      <c r="R28" s="373"/>
      <c r="S28" s="373"/>
      <c r="T28" s="228"/>
      <c r="U28" s="228"/>
      <c r="V28" s="228"/>
      <c r="W28" s="228"/>
      <c r="X28" s="228"/>
      <c r="Y28" s="228"/>
      <c r="Z28" s="235"/>
      <c r="AA28" s="228"/>
      <c r="AB28" s="103"/>
      <c r="AC28" s="98"/>
      <c r="AD28" s="98"/>
      <c r="AE28" s="98"/>
      <c r="AF28" s="98"/>
      <c r="AG28" s="98"/>
      <c r="AH28" s="98"/>
      <c r="AI28" s="98"/>
      <c r="AJ28" s="98"/>
    </row>
    <row r="29" spans="1:36" ht="20.25" customHeight="1" x14ac:dyDescent="0.2">
      <c r="A29" s="372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3"/>
      <c r="M29" s="373"/>
      <c r="N29" s="373"/>
      <c r="O29" s="373"/>
      <c r="P29" s="373"/>
      <c r="Q29" s="373"/>
      <c r="R29" s="373"/>
      <c r="S29" s="373"/>
      <c r="T29" s="228"/>
      <c r="U29" s="228"/>
      <c r="V29" s="228"/>
      <c r="W29" s="228"/>
      <c r="X29" s="228"/>
      <c r="Y29" s="228"/>
      <c r="Z29" s="235"/>
      <c r="AA29" s="228"/>
      <c r="AB29" s="103"/>
      <c r="AC29" s="98"/>
      <c r="AD29" s="98"/>
      <c r="AE29" s="98"/>
      <c r="AF29" s="98"/>
      <c r="AG29" s="98"/>
      <c r="AH29" s="98"/>
      <c r="AI29" s="98"/>
      <c r="AJ29" s="98"/>
    </row>
    <row r="30" spans="1:36" ht="20.25" customHeight="1" x14ac:dyDescent="0.2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3"/>
      <c r="M30" s="373"/>
      <c r="N30" s="373"/>
      <c r="O30" s="373"/>
      <c r="P30" s="373"/>
      <c r="Q30" s="373"/>
      <c r="R30" s="373"/>
      <c r="S30" s="373"/>
      <c r="T30" s="228"/>
      <c r="U30" s="228"/>
      <c r="V30" s="228"/>
      <c r="W30" s="228"/>
      <c r="X30" s="228"/>
      <c r="Y30" s="228"/>
      <c r="Z30" s="235"/>
      <c r="AA30" s="228"/>
      <c r="AB30" s="103"/>
      <c r="AC30" s="98"/>
      <c r="AD30" s="98"/>
      <c r="AE30" s="98"/>
      <c r="AF30" s="98"/>
      <c r="AG30" s="98"/>
      <c r="AH30" s="98"/>
      <c r="AI30" s="98"/>
      <c r="AJ30" s="98"/>
    </row>
    <row r="31" spans="1:36" ht="20.25" customHeight="1" x14ac:dyDescent="0.2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3"/>
      <c r="M31" s="373"/>
      <c r="N31" s="373"/>
      <c r="O31" s="373"/>
      <c r="P31" s="373"/>
      <c r="Q31" s="373"/>
      <c r="R31" s="373"/>
      <c r="S31" s="373"/>
      <c r="T31" s="228"/>
      <c r="U31" s="228"/>
      <c r="V31" s="228"/>
      <c r="W31" s="228"/>
      <c r="X31" s="228"/>
      <c r="Y31" s="228"/>
      <c r="Z31" s="235"/>
      <c r="AA31" s="228"/>
      <c r="AB31" s="103"/>
      <c r="AC31" s="98"/>
      <c r="AD31" s="98"/>
      <c r="AE31" s="98"/>
      <c r="AF31" s="98"/>
      <c r="AG31" s="98"/>
      <c r="AH31" s="98"/>
      <c r="AI31" s="98"/>
      <c r="AJ31" s="98"/>
    </row>
    <row r="32" spans="1:36" ht="20.25" customHeight="1" x14ac:dyDescent="0.2">
      <c r="A32" s="372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3"/>
      <c r="M32" s="373"/>
      <c r="N32" s="373"/>
      <c r="O32" s="373"/>
      <c r="P32" s="373"/>
      <c r="Q32" s="373"/>
      <c r="R32" s="373"/>
      <c r="S32" s="373"/>
      <c r="T32" s="228"/>
      <c r="U32" s="228"/>
      <c r="V32" s="228"/>
      <c r="W32" s="228"/>
      <c r="X32" s="228"/>
      <c r="Y32" s="228"/>
      <c r="Z32" s="235"/>
      <c r="AA32" s="228"/>
      <c r="AB32" s="103"/>
      <c r="AC32" s="98"/>
      <c r="AD32" s="98"/>
      <c r="AE32" s="98"/>
      <c r="AF32" s="98"/>
      <c r="AG32" s="98"/>
      <c r="AH32" s="98"/>
      <c r="AI32" s="98"/>
      <c r="AJ32" s="98"/>
    </row>
    <row r="33" spans="1:36" ht="20.25" customHeight="1" x14ac:dyDescent="0.2">
      <c r="A33" s="372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3"/>
      <c r="M33" s="373"/>
      <c r="N33" s="373"/>
      <c r="O33" s="373"/>
      <c r="P33" s="373"/>
      <c r="Q33" s="373"/>
      <c r="R33" s="373"/>
      <c r="S33" s="373"/>
      <c r="T33" s="228"/>
      <c r="U33" s="228"/>
      <c r="V33" s="228"/>
      <c r="W33" s="228"/>
      <c r="X33" s="228"/>
      <c r="Y33" s="228"/>
      <c r="Z33" s="235"/>
      <c r="AA33" s="228"/>
      <c r="AB33" s="103"/>
      <c r="AC33" s="98"/>
      <c r="AD33" s="98"/>
      <c r="AE33" s="98"/>
      <c r="AF33" s="98"/>
      <c r="AG33" s="98"/>
      <c r="AH33" s="98"/>
      <c r="AI33" s="98"/>
      <c r="AJ33" s="98"/>
    </row>
    <row r="34" spans="1:36" ht="20.25" customHeight="1" x14ac:dyDescent="0.2">
      <c r="A34" s="372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3"/>
      <c r="M34" s="373"/>
      <c r="N34" s="373"/>
      <c r="O34" s="373"/>
      <c r="P34" s="373"/>
      <c r="Q34" s="373"/>
      <c r="R34" s="373"/>
      <c r="S34" s="373"/>
      <c r="T34" s="228"/>
      <c r="U34" s="228"/>
      <c r="V34" s="228"/>
      <c r="W34" s="228"/>
      <c r="X34" s="228"/>
      <c r="Y34" s="228"/>
      <c r="Z34" s="235"/>
      <c r="AA34" s="228"/>
      <c r="AB34" s="103"/>
      <c r="AC34" s="98"/>
      <c r="AD34" s="98"/>
      <c r="AE34" s="98"/>
      <c r="AF34" s="98"/>
      <c r="AG34" s="98"/>
      <c r="AH34" s="98"/>
      <c r="AI34" s="98"/>
      <c r="AJ34" s="98"/>
    </row>
    <row r="35" spans="1:36" ht="20.25" customHeight="1" x14ac:dyDescent="0.2">
      <c r="A35" s="372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3"/>
      <c r="M35" s="373"/>
      <c r="N35" s="373"/>
      <c r="O35" s="373"/>
      <c r="P35" s="373"/>
      <c r="Q35" s="373"/>
      <c r="R35" s="373"/>
      <c r="S35" s="373"/>
      <c r="T35" s="228"/>
      <c r="U35" s="228"/>
      <c r="V35" s="228"/>
      <c r="W35" s="228"/>
      <c r="X35" s="228"/>
      <c r="Y35" s="228"/>
      <c r="Z35" s="235"/>
      <c r="AA35" s="228"/>
      <c r="AB35" s="103"/>
      <c r="AC35" s="98"/>
      <c r="AD35" s="98"/>
      <c r="AE35" s="98"/>
      <c r="AF35" s="98"/>
      <c r="AG35" s="98"/>
      <c r="AH35" s="98"/>
      <c r="AI35" s="98"/>
      <c r="AJ35" s="98"/>
    </row>
    <row r="36" spans="1:36" ht="20.25" customHeight="1" x14ac:dyDescent="0.2">
      <c r="A36" s="372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3"/>
      <c r="M36" s="373"/>
      <c r="N36" s="373"/>
      <c r="O36" s="373"/>
      <c r="P36" s="373"/>
      <c r="Q36" s="373"/>
      <c r="R36" s="373"/>
      <c r="S36" s="373"/>
      <c r="T36" s="228"/>
      <c r="U36" s="228"/>
      <c r="V36" s="228"/>
      <c r="W36" s="228"/>
      <c r="X36" s="228"/>
      <c r="Y36" s="228"/>
      <c r="Z36" s="235"/>
      <c r="AA36" s="228"/>
      <c r="AB36" s="103"/>
      <c r="AC36" s="98"/>
      <c r="AD36" s="98"/>
      <c r="AE36" s="98"/>
      <c r="AF36" s="98"/>
      <c r="AG36" s="98"/>
      <c r="AH36" s="98"/>
      <c r="AI36" s="98"/>
      <c r="AJ36" s="98"/>
    </row>
    <row r="37" spans="1:3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</sheetData>
  <sheetProtection sheet="1" objects="1" scenarios="1" selectLockedCells="1"/>
  <mergeCells count="126">
    <mergeCell ref="Z4:AA4"/>
    <mergeCell ref="B5:G5"/>
    <mergeCell ref="H5:N5"/>
    <mergeCell ref="O5:S5"/>
    <mergeCell ref="U5:V5"/>
    <mergeCell ref="W5:Y5"/>
    <mergeCell ref="Z5:AA5"/>
    <mergeCell ref="B1:S1"/>
    <mergeCell ref="B2:I2"/>
    <mergeCell ref="J2:S2"/>
    <mergeCell ref="U2:V2"/>
    <mergeCell ref="W2:Y2"/>
    <mergeCell ref="B3:I3"/>
    <mergeCell ref="J3:S3"/>
    <mergeCell ref="J6:R6"/>
    <mergeCell ref="B7:G7"/>
    <mergeCell ref="H7:S7"/>
    <mergeCell ref="A10:B10"/>
    <mergeCell ref="C10:S11"/>
    <mergeCell ref="T10:T12"/>
    <mergeCell ref="B4:G4"/>
    <mergeCell ref="H4:N4"/>
    <mergeCell ref="O4:S4"/>
    <mergeCell ref="U10:Y11"/>
    <mergeCell ref="Z10:AA10"/>
    <mergeCell ref="AC10:AJ10"/>
    <mergeCell ref="A12:B12"/>
    <mergeCell ref="C12:K12"/>
    <mergeCell ref="L12:O12"/>
    <mergeCell ref="P12:S12"/>
    <mergeCell ref="A14:B14"/>
    <mergeCell ref="C14:K14"/>
    <mergeCell ref="L14:O14"/>
    <mergeCell ref="P14:S14"/>
    <mergeCell ref="A13:B13"/>
    <mergeCell ref="C13:K13"/>
    <mergeCell ref="L13:O13"/>
    <mergeCell ref="P13:S13"/>
    <mergeCell ref="A16:B16"/>
    <mergeCell ref="C16:K16"/>
    <mergeCell ref="L16:O16"/>
    <mergeCell ref="P16:S16"/>
    <mergeCell ref="A15:B15"/>
    <mergeCell ref="C15:K15"/>
    <mergeCell ref="L15:O15"/>
    <mergeCell ref="P15:S15"/>
    <mergeCell ref="A18:B18"/>
    <mergeCell ref="C18:K18"/>
    <mergeCell ref="L18:O18"/>
    <mergeCell ref="P18:S18"/>
    <mergeCell ref="A17:B17"/>
    <mergeCell ref="C17:K17"/>
    <mergeCell ref="L17:O17"/>
    <mergeCell ref="P17:S17"/>
    <mergeCell ref="A20:B20"/>
    <mergeCell ref="C20:K20"/>
    <mergeCell ref="L20:O20"/>
    <mergeCell ref="P20:S20"/>
    <mergeCell ref="A19:B19"/>
    <mergeCell ref="C19:K19"/>
    <mergeCell ref="L19:O19"/>
    <mergeCell ref="P19:S19"/>
    <mergeCell ref="A22:B22"/>
    <mergeCell ref="C22:K22"/>
    <mergeCell ref="L22:O22"/>
    <mergeCell ref="P22:S22"/>
    <mergeCell ref="A21:B21"/>
    <mergeCell ref="C21:K21"/>
    <mergeCell ref="L21:O21"/>
    <mergeCell ref="P21:S21"/>
    <mergeCell ref="A24:B24"/>
    <mergeCell ref="C24:K24"/>
    <mergeCell ref="L24:O24"/>
    <mergeCell ref="P24:S24"/>
    <mergeCell ref="A23:B23"/>
    <mergeCell ref="C23:K23"/>
    <mergeCell ref="L23:O23"/>
    <mergeCell ref="P23:S23"/>
    <mergeCell ref="A26:B26"/>
    <mergeCell ref="C26:K26"/>
    <mergeCell ref="L26:O26"/>
    <mergeCell ref="P26:S26"/>
    <mergeCell ref="A25:B25"/>
    <mergeCell ref="C25:K25"/>
    <mergeCell ref="L25:O25"/>
    <mergeCell ref="P25:S25"/>
    <mergeCell ref="A28:B28"/>
    <mergeCell ref="C28:K28"/>
    <mergeCell ref="L28:O28"/>
    <mergeCell ref="P28:S28"/>
    <mergeCell ref="A27:B27"/>
    <mergeCell ref="C27:K27"/>
    <mergeCell ref="L27:O27"/>
    <mergeCell ref="P27:S27"/>
    <mergeCell ref="A30:B30"/>
    <mergeCell ref="C30:K30"/>
    <mergeCell ref="L30:O30"/>
    <mergeCell ref="P30:S30"/>
    <mergeCell ref="A29:B29"/>
    <mergeCell ref="C29:K29"/>
    <mergeCell ref="L29:O29"/>
    <mergeCell ref="P29:S29"/>
    <mergeCell ref="A31:B31"/>
    <mergeCell ref="C31:K31"/>
    <mergeCell ref="L31:O31"/>
    <mergeCell ref="P31:S31"/>
    <mergeCell ref="A34:B34"/>
    <mergeCell ref="C34:K34"/>
    <mergeCell ref="L34:O34"/>
    <mergeCell ref="P34:S34"/>
    <mergeCell ref="A33:B33"/>
    <mergeCell ref="C33:K33"/>
    <mergeCell ref="L33:O33"/>
    <mergeCell ref="P33:S33"/>
    <mergeCell ref="A36:B36"/>
    <mergeCell ref="C36:K36"/>
    <mergeCell ref="L36:O36"/>
    <mergeCell ref="P36:S36"/>
    <mergeCell ref="A35:B35"/>
    <mergeCell ref="C35:K35"/>
    <mergeCell ref="L35:O35"/>
    <mergeCell ref="P35:S35"/>
    <mergeCell ref="A32:B32"/>
    <mergeCell ref="C32:K32"/>
    <mergeCell ref="L32:O32"/>
    <mergeCell ref="P32:S32"/>
  </mergeCells>
  <conditionalFormatting sqref="U5">
    <cfRule type="cellIs" dxfId="7" priority="2" operator="notEqual">
      <formula>0</formula>
    </cfRule>
  </conditionalFormatting>
  <conditionalFormatting sqref="Z5">
    <cfRule type="cellIs" dxfId="6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 alignWithMargins="0">
    <oddFooter>&amp;L&amp;F
&amp;D&amp;C      &amp;RBaumer
Frauenfeld, Switzerland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136"/>
  <sheetViews>
    <sheetView zoomScaleNormal="100" zoomScalePageLayoutView="85" workbookViewId="0">
      <selection activeCell="C13" sqref="C13:K13"/>
    </sheetView>
  </sheetViews>
  <sheetFormatPr baseColWidth="10" defaultColWidth="6.7109375" defaultRowHeight="12.75" x14ac:dyDescent="0.2"/>
  <cols>
    <col min="1" max="1" width="1.28515625" customWidth="1"/>
    <col min="2" max="14" width="2.7109375" customWidth="1"/>
    <col min="15" max="15" width="3.28515625" customWidth="1"/>
    <col min="16" max="18" width="2.7109375" customWidth="1"/>
    <col min="19" max="19" width="3.7109375" customWidth="1"/>
    <col min="20" max="20" width="18.28515625" customWidth="1"/>
    <col min="21" max="25" width="8.42578125" customWidth="1"/>
    <col min="26" max="27" width="4.42578125" customWidth="1"/>
    <col min="28" max="28" width="2.7109375" customWidth="1"/>
    <col min="29" max="33" width="8.140625" style="2" customWidth="1"/>
    <col min="34" max="34" width="18.28515625" style="2" customWidth="1"/>
    <col min="35" max="35" width="4" style="2" bestFit="1" customWidth="1"/>
    <col min="36" max="36" width="5.7109375" style="2" bestFit="1" customWidth="1"/>
    <col min="37" max="16384" width="6.7109375" style="2"/>
  </cols>
  <sheetData>
    <row r="1" spans="1:36" s="15" customFormat="1" ht="15.75" x14ac:dyDescent="0.25">
      <c r="A1" s="63"/>
      <c r="B1" s="327" t="str">
        <f>IF('Cover Sheet - Deckblatt'!$AT$1=1,"Productspecific Results","Produktspezifische Ergebnisse")</f>
        <v>Productspecific Results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218"/>
      <c r="U1" s="17"/>
      <c r="V1" s="87"/>
      <c r="W1" s="17"/>
      <c r="X1" s="87"/>
      <c r="Y1" s="87"/>
      <c r="Z1" s="87"/>
      <c r="AA1" s="87"/>
      <c r="AB1" s="218"/>
      <c r="AC1" s="78" t="str">
        <f>IF('Cover Sheet - Deckblatt'!$AT$1=1,"Sheet#","Seite")</f>
        <v>Sheet#</v>
      </c>
      <c r="AD1" s="83"/>
      <c r="AE1" s="61" t="str">
        <f>IF('Cover Sheet - Deckblatt'!$AT$1=1,"of","von")</f>
        <v>of</v>
      </c>
      <c r="AF1" s="77">
        <f>+'Cover Sheet - Deckblatt'!AO3</f>
        <v>1</v>
      </c>
      <c r="AG1" s="61" t="str">
        <f>IF('Cover Sheet - Deckblatt'!$AT$1=1,"Sheets","Seiten")</f>
        <v>Sheets</v>
      </c>
      <c r="AH1" s="64"/>
      <c r="AI1" s="64"/>
      <c r="AJ1" s="65">
        <v>1</v>
      </c>
    </row>
    <row r="2" spans="1:36" ht="13.15" customHeight="1" x14ac:dyDescent="0.2">
      <c r="A2" s="214"/>
      <c r="B2" s="330" t="str">
        <f>IF('Cover Sheet - Deckblatt'!$AT$1=1,"ID Number (DUNS):","Kennnummer (DUNS):")</f>
        <v>ID Number (DUNS):</v>
      </c>
      <c r="C2" s="331"/>
      <c r="D2" s="331"/>
      <c r="E2" s="331"/>
      <c r="F2" s="331"/>
      <c r="G2" s="331"/>
      <c r="H2" s="331"/>
      <c r="I2" s="331"/>
      <c r="J2" s="328" t="str">
        <f>IF('Cover Sheet - Deckblatt'!I37="","",'Cover Sheet - Deckblatt'!I37)</f>
        <v/>
      </c>
      <c r="K2" s="328"/>
      <c r="L2" s="328"/>
      <c r="M2" s="328"/>
      <c r="N2" s="328"/>
      <c r="O2" s="328"/>
      <c r="P2" s="328"/>
      <c r="Q2" s="328"/>
      <c r="R2" s="328"/>
      <c r="S2" s="329"/>
      <c r="T2" s="214"/>
      <c r="U2" s="386" t="str">
        <f>IF('Cover Sheet - Deckblatt'!$AT$1=1,"Report Number.:","Berichts- Nummer:")</f>
        <v>Report Number.:</v>
      </c>
      <c r="V2" s="387"/>
      <c r="W2" s="388" t="str">
        <f>IF('Cover Sheet - Deckblatt'!AG32="","",'Cover Sheet - Deckblatt'!AG32)</f>
        <v/>
      </c>
      <c r="X2" s="388"/>
      <c r="Y2" s="388"/>
      <c r="Z2" s="229"/>
      <c r="AA2" s="230"/>
      <c r="AB2" s="214"/>
      <c r="AC2" s="66"/>
      <c r="AD2" s="66"/>
      <c r="AE2" s="66"/>
      <c r="AF2" s="66"/>
      <c r="AG2" s="66"/>
      <c r="AH2" s="64" t="str">
        <f>IF('Cover Sheet - Deckblatt'!$AT$1=1,"Sample# from","MusterNr. von")</f>
        <v>Sample# from</v>
      </c>
      <c r="AI2" s="66"/>
      <c r="AJ2" s="66"/>
    </row>
    <row r="3" spans="1:36" ht="13.15" customHeight="1" x14ac:dyDescent="0.2">
      <c r="A3" s="214"/>
      <c r="B3" s="332" t="str">
        <f>IF('Cover Sheet - Deckblatt'!$AT$1=1,"Part name:","Benennung:")</f>
        <v>Part name:</v>
      </c>
      <c r="C3" s="313"/>
      <c r="D3" s="313"/>
      <c r="E3" s="313"/>
      <c r="F3" s="313"/>
      <c r="G3" s="313"/>
      <c r="H3" s="313"/>
      <c r="I3" s="313"/>
      <c r="J3" s="333" t="str">
        <f>IF('Cover Sheet - Deckblatt'!I33="","",'Cover Sheet - Deckblatt'!I33)</f>
        <v/>
      </c>
      <c r="K3" s="333"/>
      <c r="L3" s="333"/>
      <c r="M3" s="333"/>
      <c r="N3" s="333"/>
      <c r="O3" s="333"/>
      <c r="P3" s="333"/>
      <c r="Q3" s="333"/>
      <c r="R3" s="333"/>
      <c r="S3" s="334"/>
      <c r="T3" s="128"/>
      <c r="U3" s="206"/>
      <c r="V3" s="50"/>
      <c r="W3" s="50"/>
      <c r="X3" s="223"/>
      <c r="Y3" s="187"/>
      <c r="Z3" s="187"/>
      <c r="AA3" s="231" t="str">
        <f>IF('Cover Sheet - Deckblatt'!AP33="","",'Cover Sheet - Deckblatt'!AP33)</f>
        <v/>
      </c>
      <c r="AB3" s="128"/>
      <c r="AC3" s="66"/>
      <c r="AD3" s="66"/>
      <c r="AE3" s="66"/>
      <c r="AF3" s="66"/>
      <c r="AG3" s="66"/>
      <c r="AH3" s="84">
        <v>1</v>
      </c>
      <c r="AI3" s="66"/>
      <c r="AJ3" s="66"/>
    </row>
    <row r="4" spans="1:36" s="3" customFormat="1" ht="13.15" customHeight="1" x14ac:dyDescent="0.2">
      <c r="A4" s="214"/>
      <c r="B4" s="336" t="str">
        <f>IF('Cover Sheet - Deckblatt'!$AT$1=1,"Part Number:","Artikelnummer:")</f>
        <v>Part Number:</v>
      </c>
      <c r="C4" s="257"/>
      <c r="D4" s="257"/>
      <c r="E4" s="257"/>
      <c r="F4" s="257"/>
      <c r="G4" s="257"/>
      <c r="H4" s="257" t="str">
        <f>IF('Cover Sheet - Deckblatt'!$AT$1=1,"Drawing Number:","Zeichnungsnummer:")</f>
        <v>Drawing Number:</v>
      </c>
      <c r="I4" s="257"/>
      <c r="J4" s="257"/>
      <c r="K4" s="257"/>
      <c r="L4" s="257"/>
      <c r="M4" s="257"/>
      <c r="N4" s="257"/>
      <c r="O4" s="257" t="str">
        <f>IF('Cover Sheet - Deckblatt'!$AT$1=1,"Version/Date:","Stand/Datum:")</f>
        <v>Version/Date:</v>
      </c>
      <c r="P4" s="257"/>
      <c r="Q4" s="257"/>
      <c r="R4" s="257"/>
      <c r="S4" s="335"/>
      <c r="T4" s="214"/>
      <c r="U4" s="206" t="str">
        <f>IF('Cover Sheet - Deckblatt'!$AT$1=1,"Goods Receipt Number:","Wareneingangsnummer:")</f>
        <v>Goods Receipt Number:</v>
      </c>
      <c r="V4" s="50"/>
      <c r="W4" s="227" t="str">
        <f>IF('Cover Sheet - Deckblatt'!$AT$1=1,"Order Number:","Bestellnummer:")</f>
        <v>Order Number:</v>
      </c>
      <c r="X4" s="50"/>
      <c r="Y4" s="187"/>
      <c r="Z4" s="286" t="str">
        <f>IF('Cover Sheet - Deckblatt'!$AT$1=1,"Date:","Datum:")</f>
        <v>Date:</v>
      </c>
      <c r="AA4" s="275"/>
      <c r="AB4" s="214"/>
      <c r="AC4" s="67"/>
      <c r="AD4" s="67"/>
      <c r="AE4" s="67"/>
      <c r="AF4" s="67"/>
      <c r="AG4" s="67"/>
      <c r="AH4" s="68" t="str">
        <f>IF('Cover Sheet - Deckblatt'!$AT$1=1,"to","bis")</f>
        <v>to</v>
      </c>
      <c r="AI4" s="67"/>
      <c r="AJ4" s="67"/>
    </row>
    <row r="5" spans="1:36" s="4" customFormat="1" ht="13.15" customHeight="1" x14ac:dyDescent="0.2">
      <c r="A5" s="216"/>
      <c r="B5" s="354" t="str">
        <f>IF('Cover Sheet - Deckblatt'!I34="","",'Cover Sheet - Deckblatt'!I34)</f>
        <v/>
      </c>
      <c r="C5" s="355"/>
      <c r="D5" s="355"/>
      <c r="E5" s="355"/>
      <c r="F5" s="355"/>
      <c r="G5" s="355"/>
      <c r="H5" s="353" t="str">
        <f>IF('Cover Sheet - Deckblatt'!I35="","",'Cover Sheet - Deckblatt'!I35)</f>
        <v/>
      </c>
      <c r="I5" s="353"/>
      <c r="J5" s="353"/>
      <c r="K5" s="353"/>
      <c r="L5" s="353"/>
      <c r="M5" s="353"/>
      <c r="N5" s="353"/>
      <c r="O5" s="350" t="str">
        <f>IF('Cover Sheet - Deckblatt'!I36="","",'Cover Sheet - Deckblatt'!I36)</f>
        <v/>
      </c>
      <c r="P5" s="350"/>
      <c r="Q5" s="350"/>
      <c r="R5" s="350"/>
      <c r="S5" s="351"/>
      <c r="T5" s="184"/>
      <c r="U5" s="385"/>
      <c r="V5" s="361"/>
      <c r="W5" s="362" t="str">
        <f>IF('Cover Sheet - Deckblatt'!AG38="","",'Cover Sheet - Deckblatt'!AG38)</f>
        <v/>
      </c>
      <c r="X5" s="362"/>
      <c r="Y5" s="362"/>
      <c r="Z5" s="361"/>
      <c r="AA5" s="363"/>
      <c r="AB5" s="184"/>
      <c r="AC5" s="62"/>
      <c r="AD5" s="62"/>
      <c r="AE5" s="62"/>
      <c r="AF5" s="62"/>
      <c r="AG5" s="62"/>
      <c r="AH5" s="69">
        <f>+AH3+4</f>
        <v>5</v>
      </c>
      <c r="AI5" s="62"/>
      <c r="AJ5" s="62"/>
    </row>
    <row r="6" spans="1:36" ht="3.2" customHeight="1" x14ac:dyDescent="0.2">
      <c r="A6" s="214"/>
      <c r="B6" s="210"/>
      <c r="C6" s="214"/>
      <c r="D6" s="214"/>
      <c r="E6" s="214"/>
      <c r="F6" s="214"/>
      <c r="G6" s="214"/>
      <c r="H6" s="214"/>
      <c r="I6" s="214"/>
      <c r="J6" s="352"/>
      <c r="K6" s="352"/>
      <c r="L6" s="352"/>
      <c r="M6" s="352"/>
      <c r="N6" s="352"/>
      <c r="O6" s="352"/>
      <c r="P6" s="352"/>
      <c r="Q6" s="352"/>
      <c r="R6" s="352"/>
      <c r="S6" s="211"/>
      <c r="T6" s="214"/>
      <c r="U6" s="207"/>
      <c r="V6" s="49"/>
      <c r="W6" s="49"/>
      <c r="X6" s="215"/>
      <c r="Y6" s="215"/>
      <c r="Z6" s="222"/>
      <c r="AA6" s="232"/>
      <c r="AB6" s="214"/>
      <c r="AC6" s="66"/>
      <c r="AD6" s="66"/>
      <c r="AE6" s="66"/>
      <c r="AF6" s="66"/>
      <c r="AG6" s="66"/>
      <c r="AH6" s="66"/>
      <c r="AI6" s="66"/>
      <c r="AJ6" s="66"/>
    </row>
    <row r="7" spans="1:36" ht="13.15" customHeight="1" x14ac:dyDescent="0.2">
      <c r="A7" s="214"/>
      <c r="B7" s="356" t="str">
        <f>IF('Cover Sheet - Deckblatt'!$AT$1=1,"Deliverynote:","Lieferscheinnummer:")</f>
        <v>Deliverynote:</v>
      </c>
      <c r="C7" s="357"/>
      <c r="D7" s="357"/>
      <c r="E7" s="357"/>
      <c r="F7" s="357"/>
      <c r="G7" s="357"/>
      <c r="H7" s="358" t="str">
        <f>IF('Cover Sheet - Deckblatt'!I38="","",'Cover Sheet - Deckblatt'!I38)</f>
        <v/>
      </c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9"/>
      <c r="T7" s="214"/>
      <c r="U7" s="224" t="str">
        <f>IF('Cover Sheet - Deckblatt'!$AT$1=1,"PartName:","Benennung:")</f>
        <v>PartName:</v>
      </c>
      <c r="V7" s="225" t="str">
        <f>IF('Cover Sheet - Deckblatt'!AG33="","",'Cover Sheet - Deckblatt'!AG33)</f>
        <v/>
      </c>
      <c r="W7" s="225"/>
      <c r="X7" s="225"/>
      <c r="Y7" s="225"/>
      <c r="Z7" s="233"/>
      <c r="AA7" s="234"/>
      <c r="AB7" s="214"/>
      <c r="AC7" s="66"/>
      <c r="AD7" s="66"/>
      <c r="AE7" s="66"/>
      <c r="AF7" s="66"/>
      <c r="AG7" s="66"/>
      <c r="AH7" s="66"/>
      <c r="AI7" s="66"/>
      <c r="AJ7" s="66"/>
    </row>
    <row r="8" spans="1:36" s="3" customFormat="1" ht="3.2" customHeight="1" x14ac:dyDescent="0.2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6"/>
      <c r="M8" s="216"/>
      <c r="N8" s="216"/>
      <c r="O8" s="216"/>
      <c r="P8" s="216"/>
      <c r="Q8" s="216"/>
      <c r="R8" s="216"/>
      <c r="S8" s="214"/>
      <c r="T8" s="214"/>
      <c r="U8" s="214"/>
      <c r="V8" s="214"/>
      <c r="W8" s="214"/>
      <c r="X8" s="214"/>
      <c r="Y8" s="214"/>
      <c r="Z8" s="219"/>
      <c r="AA8" s="219"/>
      <c r="AB8" s="214"/>
      <c r="AC8" s="67"/>
      <c r="AD8" s="67"/>
      <c r="AE8" s="67"/>
      <c r="AF8" s="67"/>
      <c r="AG8" s="67"/>
      <c r="AH8" s="67"/>
      <c r="AI8" s="67"/>
      <c r="AJ8" s="67"/>
    </row>
    <row r="9" spans="1:36" ht="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14"/>
      <c r="AC9" s="14"/>
      <c r="AD9" s="14"/>
      <c r="AE9" s="14"/>
      <c r="AF9" s="14"/>
      <c r="AG9" s="14"/>
      <c r="AH9" s="14"/>
      <c r="AI9" s="14"/>
      <c r="AJ9" s="14"/>
    </row>
    <row r="10" spans="1:36" ht="17.25" customHeight="1" x14ac:dyDescent="0.2">
      <c r="A10" s="340" t="s">
        <v>0</v>
      </c>
      <c r="B10" s="341"/>
      <c r="C10" s="342" t="str">
        <f>IF('Cover Sheet - Deckblatt'!AT1=1,"Requirements","Forderungen")</f>
        <v>Requirements</v>
      </c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4"/>
      <c r="T10" s="379" t="str">
        <f>IF('Cover Sheet - Deckblatt'!$AT$1=1,"Measurement EQ-No.","Messmittel(EQ-Nr)")</f>
        <v>Measurement EQ-No.</v>
      </c>
      <c r="U10" s="364" t="str">
        <f>IF('Cover Sheet - Deckblatt'!AT1=1,"ACTUAL- value supplier","IST - Werte Lieferant")</f>
        <v>ACTUAL- value supplier</v>
      </c>
      <c r="V10" s="365"/>
      <c r="W10" s="365"/>
      <c r="X10" s="365"/>
      <c r="Y10" s="366"/>
      <c r="Z10" s="339" t="str">
        <f>IF('Cover Sheet - Deckblatt'!AT1=1,"evaluation","Bewertung")</f>
        <v>evaluation</v>
      </c>
      <c r="AA10" s="339"/>
      <c r="AB10" s="79"/>
      <c r="AC10" s="375" t="str">
        <f>IF('Cover Sheet - Deckblatt'!AT1=1,"ISIR@Customer:   Actual Values","EMPB@Kunden:   IST-Werte")</f>
        <v>ISIR@Customer:   Actual Values</v>
      </c>
      <c r="AD10" s="376"/>
      <c r="AE10" s="376"/>
      <c r="AF10" s="376"/>
      <c r="AG10" s="376"/>
      <c r="AH10" s="376"/>
      <c r="AI10" s="376"/>
      <c r="AJ10" s="377"/>
    </row>
    <row r="11" spans="1:36" ht="3.2" customHeight="1" x14ac:dyDescent="0.2">
      <c r="A11" s="16"/>
      <c r="B11" s="17"/>
      <c r="C11" s="345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7"/>
      <c r="T11" s="380"/>
      <c r="U11" s="367"/>
      <c r="V11" s="368"/>
      <c r="W11" s="368"/>
      <c r="X11" s="368"/>
      <c r="Y11" s="369"/>
      <c r="Z11" s="221"/>
      <c r="AA11" s="220"/>
      <c r="AB11" s="80"/>
      <c r="AC11" s="34"/>
      <c r="AD11" s="34"/>
      <c r="AE11" s="34"/>
      <c r="AF11" s="34"/>
      <c r="AG11" s="34"/>
      <c r="AH11" s="34"/>
      <c r="AI11" s="34"/>
      <c r="AJ11" s="35"/>
    </row>
    <row r="12" spans="1:36" ht="15.75" customHeight="1" x14ac:dyDescent="0.2">
      <c r="A12" s="348" t="s">
        <v>1</v>
      </c>
      <c r="B12" s="349"/>
      <c r="C12" s="370" t="str">
        <f>IF('Cover Sheet - Deckblatt'!$AT$1=1,"Requirement","Anforderung")</f>
        <v>Requirement</v>
      </c>
      <c r="D12" s="371"/>
      <c r="E12" s="371"/>
      <c r="F12" s="371"/>
      <c r="G12" s="371"/>
      <c r="H12" s="371"/>
      <c r="I12" s="371"/>
      <c r="J12" s="371"/>
      <c r="K12" s="371"/>
      <c r="L12" s="378" t="str">
        <f>IF('Cover Sheet - Deckblatt'!AT1=1,"UpperLimit","ObererWert")</f>
        <v>UpperLimit</v>
      </c>
      <c r="M12" s="378"/>
      <c r="N12" s="378"/>
      <c r="O12" s="378"/>
      <c r="P12" s="378" t="str">
        <f>IF('Cover Sheet - Deckblatt'!AT1=1,"LowerLimit","UntererWert")</f>
        <v>LowerLimit</v>
      </c>
      <c r="Q12" s="378"/>
      <c r="R12" s="378"/>
      <c r="S12" s="378"/>
      <c r="T12" s="381"/>
      <c r="U12" s="217" t="str">
        <f>IF('Cover Sheet - Deckblatt'!$AT$1=1,CONCATENATE("sample ",$AH$3),CONCATENATE("Muster ",$AH$3))</f>
        <v>sample 1</v>
      </c>
      <c r="V12" s="226" t="str">
        <f>IF('Cover Sheet - Deckblatt'!$AT$1=1,CONCATENATE("sample ",$AH$3+1),CONCATENATE("Muster ",$AH$3+1))</f>
        <v>sample 2</v>
      </c>
      <c r="W12" s="226" t="str">
        <f>IF('Cover Sheet - Deckblatt'!$AT$1=1,CONCATENATE("sample ",$AH$3+2),CONCATENATE("Muster ",$AH$3+2))</f>
        <v>sample 3</v>
      </c>
      <c r="X12" s="226" t="str">
        <f>IF('Cover Sheet - Deckblatt'!$AT$1=1,CONCATENATE("sample ",$AH$3+3),CONCATENATE("Muster ",$AH$3+3))</f>
        <v>sample 4</v>
      </c>
      <c r="Y12" s="226" t="str">
        <f>IF('Cover Sheet - Deckblatt'!$AT$1=1,CONCATENATE("sample ",$AH$3+4),CONCATENATE("Muster ",$AH$3+4))</f>
        <v>sample 5</v>
      </c>
      <c r="Z12" s="236" t="str">
        <f>IF('Cover Sheet - Deckblatt'!AT1=1,"ok","i.O.")</f>
        <v>ok</v>
      </c>
      <c r="AA12" s="237" t="str">
        <f>IF('Cover Sheet - Deckblatt'!AT1=1,"NOK","n. i. O.")</f>
        <v>NOK</v>
      </c>
      <c r="AB12" s="81"/>
      <c r="AC12" s="43" t="str">
        <f>IF('Cover Sheet - Deckblatt'!$AT$1=1,CONCATENATE("sample ",$AH$3),CONCATENATE("Muster ",$AH$3))</f>
        <v>sample 1</v>
      </c>
      <c r="AD12" s="43" t="str">
        <f>IF('Cover Sheet - Deckblatt'!$AT$1=1,CONCATENATE("sample ",$AH$3+1),CONCATENATE("Muster ",$AH$3+1))</f>
        <v>sample 2</v>
      </c>
      <c r="AE12" s="43" t="str">
        <f>IF('Cover Sheet - Deckblatt'!$AT$1=1,CONCATENATE("sample ",$AH$3+2),CONCATENATE("Muster ",$AH$3+2))</f>
        <v>sample 3</v>
      </c>
      <c r="AF12" s="43" t="str">
        <f>IF('Cover Sheet - Deckblatt'!$AT$1=1,CONCATENATE("sample ",$AH$3+3),CONCATENATE("Muster ",$AH$3+3))</f>
        <v>sample 4</v>
      </c>
      <c r="AG12" s="43" t="str">
        <f>IF('Cover Sheet - Deckblatt'!$AT$1=1,CONCATENATE("sample ",$AH$3+4),CONCATENATE("Muster ",$AH$3+4))</f>
        <v>sample 5</v>
      </c>
      <c r="AH12" s="36" t="str">
        <f>IF('Cover Sheet - Deckblatt'!AT1=1,"MeasurementEQ-#","Messmittel(EQ-Nr)")</f>
        <v>MeasurementEQ-#</v>
      </c>
      <c r="AI12" s="36" t="str">
        <f>IF('Cover Sheet - Deckblatt'!AT1=1,"ok","i.O.")</f>
        <v>ok</v>
      </c>
      <c r="AJ12" s="36" t="str">
        <f>IF('Cover Sheet - Deckblatt'!AT1=1,"NOK","n.i.O.")</f>
        <v>NOK</v>
      </c>
    </row>
    <row r="13" spans="1:36" ht="20.25" customHeight="1" x14ac:dyDescent="0.2">
      <c r="A13" s="372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3"/>
      <c r="M13" s="373"/>
      <c r="N13" s="373"/>
      <c r="O13" s="373"/>
      <c r="P13" s="373"/>
      <c r="Q13" s="373"/>
      <c r="R13" s="373"/>
      <c r="S13" s="373"/>
      <c r="T13" s="228"/>
      <c r="U13" s="228"/>
      <c r="V13" s="228"/>
      <c r="W13" s="228"/>
      <c r="X13" s="228"/>
      <c r="Y13" s="228"/>
      <c r="Z13" s="235"/>
      <c r="AA13" s="228"/>
      <c r="AB13" s="103"/>
      <c r="AC13" s="98"/>
      <c r="AD13" s="98"/>
      <c r="AE13" s="98"/>
      <c r="AF13" s="98"/>
      <c r="AG13" s="98"/>
      <c r="AH13" s="98"/>
      <c r="AI13" s="98"/>
      <c r="AJ13" s="98"/>
    </row>
    <row r="14" spans="1:36" ht="20.25" customHeight="1" x14ac:dyDescent="0.2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3"/>
      <c r="M14" s="373"/>
      <c r="N14" s="373"/>
      <c r="O14" s="373"/>
      <c r="P14" s="373"/>
      <c r="Q14" s="373"/>
      <c r="R14" s="373"/>
      <c r="S14" s="373"/>
      <c r="T14" s="228"/>
      <c r="U14" s="228"/>
      <c r="V14" s="228"/>
      <c r="W14" s="228"/>
      <c r="X14" s="228"/>
      <c r="Y14" s="228"/>
      <c r="Z14" s="235"/>
      <c r="AA14" s="228"/>
      <c r="AB14" s="103"/>
      <c r="AC14" s="98"/>
      <c r="AD14" s="98"/>
      <c r="AE14" s="98"/>
      <c r="AF14" s="98"/>
      <c r="AG14" s="98"/>
      <c r="AH14" s="98"/>
      <c r="AI14" s="98"/>
      <c r="AJ14" s="98"/>
    </row>
    <row r="15" spans="1:36" ht="20.25" customHeight="1" x14ac:dyDescent="0.2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3"/>
      <c r="M15" s="373"/>
      <c r="N15" s="373"/>
      <c r="O15" s="373"/>
      <c r="P15" s="373"/>
      <c r="Q15" s="373"/>
      <c r="R15" s="373"/>
      <c r="S15" s="373"/>
      <c r="T15" s="228"/>
      <c r="U15" s="228"/>
      <c r="V15" s="228"/>
      <c r="W15" s="228"/>
      <c r="X15" s="228"/>
      <c r="Y15" s="228"/>
      <c r="Z15" s="235"/>
      <c r="AA15" s="228"/>
      <c r="AB15" s="103"/>
      <c r="AC15" s="98"/>
      <c r="AD15" s="98"/>
      <c r="AE15" s="98"/>
      <c r="AF15" s="98"/>
      <c r="AG15" s="98"/>
      <c r="AH15" s="98"/>
      <c r="AI15" s="98"/>
      <c r="AJ15" s="98"/>
    </row>
    <row r="16" spans="1:36" ht="20.25" customHeight="1" x14ac:dyDescent="0.2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3"/>
      <c r="M16" s="373"/>
      <c r="N16" s="373"/>
      <c r="O16" s="373"/>
      <c r="P16" s="373"/>
      <c r="Q16" s="373"/>
      <c r="R16" s="373"/>
      <c r="S16" s="373"/>
      <c r="T16" s="228"/>
      <c r="U16" s="228"/>
      <c r="V16" s="228"/>
      <c r="W16" s="228"/>
      <c r="X16" s="228"/>
      <c r="Y16" s="228"/>
      <c r="Z16" s="235"/>
      <c r="AA16" s="228"/>
      <c r="AB16" s="103"/>
      <c r="AC16" s="98"/>
      <c r="AD16" s="98"/>
      <c r="AE16" s="98"/>
      <c r="AF16" s="98"/>
      <c r="AG16" s="98"/>
      <c r="AH16" s="98"/>
      <c r="AI16" s="98"/>
      <c r="AJ16" s="98"/>
    </row>
    <row r="17" spans="1:36" ht="20.25" customHeight="1" x14ac:dyDescent="0.2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3"/>
      <c r="M17" s="373"/>
      <c r="N17" s="373"/>
      <c r="O17" s="373"/>
      <c r="P17" s="373"/>
      <c r="Q17" s="373"/>
      <c r="R17" s="373"/>
      <c r="S17" s="373"/>
      <c r="T17" s="228"/>
      <c r="U17" s="228"/>
      <c r="V17" s="228"/>
      <c r="W17" s="228"/>
      <c r="X17" s="228"/>
      <c r="Y17" s="228"/>
      <c r="Z17" s="235"/>
      <c r="AA17" s="228"/>
      <c r="AB17" s="103"/>
      <c r="AC17" s="98"/>
      <c r="AD17" s="98"/>
      <c r="AE17" s="98"/>
      <c r="AF17" s="98"/>
      <c r="AG17" s="98"/>
      <c r="AH17" s="98"/>
      <c r="AI17" s="98"/>
      <c r="AJ17" s="98"/>
    </row>
    <row r="18" spans="1:36" ht="20.25" customHeight="1" x14ac:dyDescent="0.2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3"/>
      <c r="M18" s="373"/>
      <c r="N18" s="373"/>
      <c r="O18" s="373"/>
      <c r="P18" s="373"/>
      <c r="Q18" s="373"/>
      <c r="R18" s="373"/>
      <c r="S18" s="373"/>
      <c r="T18" s="228"/>
      <c r="U18" s="228"/>
      <c r="V18" s="228"/>
      <c r="W18" s="228"/>
      <c r="X18" s="228"/>
      <c r="Y18" s="228"/>
      <c r="Z18" s="235"/>
      <c r="AA18" s="228"/>
      <c r="AB18" s="103"/>
      <c r="AC18" s="98"/>
      <c r="AD18" s="98"/>
      <c r="AE18" s="98"/>
      <c r="AF18" s="98"/>
      <c r="AG18" s="98"/>
      <c r="AH18" s="98"/>
      <c r="AI18" s="98"/>
      <c r="AJ18" s="98"/>
    </row>
    <row r="19" spans="1:36" ht="20.25" customHeight="1" x14ac:dyDescent="0.2">
      <c r="A19" s="372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3"/>
      <c r="M19" s="373"/>
      <c r="N19" s="373"/>
      <c r="O19" s="373"/>
      <c r="P19" s="373"/>
      <c r="Q19" s="373"/>
      <c r="R19" s="373"/>
      <c r="S19" s="373"/>
      <c r="T19" s="228"/>
      <c r="U19" s="228"/>
      <c r="V19" s="228"/>
      <c r="W19" s="228"/>
      <c r="X19" s="228"/>
      <c r="Y19" s="228"/>
      <c r="Z19" s="235"/>
      <c r="AA19" s="228"/>
      <c r="AB19" s="103"/>
      <c r="AC19" s="98"/>
      <c r="AD19" s="98"/>
      <c r="AE19" s="98"/>
      <c r="AF19" s="98"/>
      <c r="AG19" s="98"/>
      <c r="AH19" s="98"/>
      <c r="AI19" s="98"/>
      <c r="AJ19" s="98"/>
    </row>
    <row r="20" spans="1:36" ht="20.25" customHeight="1" x14ac:dyDescent="0.2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3"/>
      <c r="M20" s="373"/>
      <c r="N20" s="373"/>
      <c r="O20" s="373"/>
      <c r="P20" s="373"/>
      <c r="Q20" s="373"/>
      <c r="R20" s="373"/>
      <c r="S20" s="373"/>
      <c r="T20" s="228"/>
      <c r="U20" s="228"/>
      <c r="V20" s="228"/>
      <c r="W20" s="228"/>
      <c r="X20" s="228"/>
      <c r="Y20" s="228"/>
      <c r="Z20" s="235"/>
      <c r="AA20" s="228"/>
      <c r="AB20" s="103"/>
      <c r="AC20" s="98"/>
      <c r="AD20" s="98"/>
      <c r="AE20" s="98"/>
      <c r="AF20" s="98"/>
      <c r="AG20" s="98"/>
      <c r="AH20" s="98"/>
      <c r="AI20" s="98"/>
      <c r="AJ20" s="98"/>
    </row>
    <row r="21" spans="1:36" ht="20.25" customHeight="1" x14ac:dyDescent="0.2">
      <c r="A21" s="372"/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3"/>
      <c r="M21" s="373"/>
      <c r="N21" s="373"/>
      <c r="O21" s="373"/>
      <c r="P21" s="373"/>
      <c r="Q21" s="373"/>
      <c r="R21" s="373"/>
      <c r="S21" s="373"/>
      <c r="T21" s="228"/>
      <c r="U21" s="228"/>
      <c r="V21" s="228"/>
      <c r="W21" s="228"/>
      <c r="X21" s="228"/>
      <c r="Y21" s="228"/>
      <c r="Z21" s="235"/>
      <c r="AA21" s="228"/>
      <c r="AB21" s="103"/>
      <c r="AC21" s="98"/>
      <c r="AD21" s="98"/>
      <c r="AE21" s="98"/>
      <c r="AF21" s="98"/>
      <c r="AG21" s="98"/>
      <c r="AH21" s="98"/>
      <c r="AI21" s="98"/>
      <c r="AJ21" s="98"/>
    </row>
    <row r="22" spans="1:36" ht="20.25" customHeight="1" x14ac:dyDescent="0.2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3"/>
      <c r="M22" s="373"/>
      <c r="N22" s="373"/>
      <c r="O22" s="373"/>
      <c r="P22" s="373"/>
      <c r="Q22" s="373"/>
      <c r="R22" s="373"/>
      <c r="S22" s="373"/>
      <c r="T22" s="228"/>
      <c r="U22" s="228"/>
      <c r="V22" s="228"/>
      <c r="W22" s="228"/>
      <c r="X22" s="228"/>
      <c r="Y22" s="228"/>
      <c r="Z22" s="235"/>
      <c r="AA22" s="228"/>
      <c r="AB22" s="103"/>
      <c r="AC22" s="98"/>
      <c r="AD22" s="98"/>
      <c r="AE22" s="98"/>
      <c r="AF22" s="98"/>
      <c r="AG22" s="98"/>
      <c r="AH22" s="98"/>
      <c r="AI22" s="98"/>
      <c r="AJ22" s="98"/>
    </row>
    <row r="23" spans="1:36" ht="20.25" customHeight="1" x14ac:dyDescent="0.2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3"/>
      <c r="M23" s="373"/>
      <c r="N23" s="373"/>
      <c r="O23" s="373"/>
      <c r="P23" s="373"/>
      <c r="Q23" s="373"/>
      <c r="R23" s="373"/>
      <c r="S23" s="373"/>
      <c r="T23" s="228"/>
      <c r="U23" s="228"/>
      <c r="V23" s="228"/>
      <c r="W23" s="228"/>
      <c r="X23" s="228"/>
      <c r="Y23" s="228"/>
      <c r="Z23" s="235"/>
      <c r="AA23" s="228"/>
      <c r="AB23" s="103"/>
      <c r="AC23" s="98"/>
      <c r="AD23" s="98"/>
      <c r="AE23" s="98"/>
      <c r="AF23" s="98"/>
      <c r="AG23" s="98"/>
      <c r="AH23" s="98"/>
      <c r="AI23" s="98"/>
      <c r="AJ23" s="98"/>
    </row>
    <row r="24" spans="1:36" ht="20.25" customHeight="1" x14ac:dyDescent="0.2">
      <c r="A24" s="372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3"/>
      <c r="M24" s="373"/>
      <c r="N24" s="373"/>
      <c r="O24" s="373"/>
      <c r="P24" s="373"/>
      <c r="Q24" s="373"/>
      <c r="R24" s="373"/>
      <c r="S24" s="373"/>
      <c r="T24" s="228"/>
      <c r="U24" s="228"/>
      <c r="V24" s="228"/>
      <c r="W24" s="228"/>
      <c r="X24" s="228"/>
      <c r="Y24" s="228"/>
      <c r="Z24" s="235"/>
      <c r="AA24" s="228"/>
      <c r="AB24" s="103"/>
      <c r="AC24" s="98"/>
      <c r="AD24" s="98"/>
      <c r="AE24" s="98"/>
      <c r="AF24" s="98"/>
      <c r="AG24" s="98"/>
      <c r="AH24" s="98"/>
      <c r="AI24" s="98"/>
      <c r="AJ24" s="98"/>
    </row>
    <row r="25" spans="1:36" ht="20.25" customHeight="1" x14ac:dyDescent="0.2">
      <c r="A25" s="372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3"/>
      <c r="M25" s="373"/>
      <c r="N25" s="373"/>
      <c r="O25" s="373"/>
      <c r="P25" s="373"/>
      <c r="Q25" s="373"/>
      <c r="R25" s="373"/>
      <c r="S25" s="373"/>
      <c r="T25" s="228"/>
      <c r="U25" s="228"/>
      <c r="V25" s="228"/>
      <c r="W25" s="228"/>
      <c r="X25" s="228"/>
      <c r="Y25" s="228"/>
      <c r="Z25" s="235"/>
      <c r="AA25" s="228"/>
      <c r="AB25" s="103"/>
      <c r="AC25" s="98"/>
      <c r="AD25" s="98"/>
      <c r="AE25" s="98"/>
      <c r="AF25" s="98"/>
      <c r="AG25" s="98"/>
      <c r="AH25" s="98"/>
      <c r="AI25" s="98"/>
      <c r="AJ25" s="98"/>
    </row>
    <row r="26" spans="1:36" ht="20.25" customHeight="1" x14ac:dyDescent="0.2">
      <c r="A26" s="372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3"/>
      <c r="M26" s="373"/>
      <c r="N26" s="373"/>
      <c r="O26" s="373"/>
      <c r="P26" s="373"/>
      <c r="Q26" s="373"/>
      <c r="R26" s="373"/>
      <c r="S26" s="373"/>
      <c r="T26" s="228"/>
      <c r="U26" s="228"/>
      <c r="V26" s="228"/>
      <c r="W26" s="228"/>
      <c r="X26" s="228"/>
      <c r="Y26" s="228"/>
      <c r="Z26" s="235"/>
      <c r="AA26" s="228"/>
      <c r="AB26" s="103"/>
      <c r="AC26" s="98"/>
      <c r="AD26" s="98"/>
      <c r="AE26" s="98"/>
      <c r="AF26" s="98"/>
      <c r="AG26" s="98"/>
      <c r="AH26" s="98"/>
      <c r="AI26" s="98"/>
      <c r="AJ26" s="98"/>
    </row>
    <row r="27" spans="1:36" ht="20.25" customHeight="1" x14ac:dyDescent="0.2">
      <c r="A27" s="372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3"/>
      <c r="M27" s="373"/>
      <c r="N27" s="373"/>
      <c r="O27" s="373"/>
      <c r="P27" s="373"/>
      <c r="Q27" s="373"/>
      <c r="R27" s="373"/>
      <c r="S27" s="373"/>
      <c r="T27" s="228"/>
      <c r="U27" s="228"/>
      <c r="V27" s="228"/>
      <c r="W27" s="228"/>
      <c r="X27" s="228"/>
      <c r="Y27" s="228"/>
      <c r="Z27" s="235"/>
      <c r="AA27" s="228"/>
      <c r="AB27" s="103"/>
      <c r="AC27" s="98"/>
      <c r="AD27" s="98"/>
      <c r="AE27" s="98"/>
      <c r="AF27" s="98"/>
      <c r="AG27" s="98"/>
      <c r="AH27" s="98"/>
      <c r="AI27" s="98"/>
      <c r="AJ27" s="98"/>
    </row>
    <row r="28" spans="1:36" ht="20.25" customHeight="1" x14ac:dyDescent="0.2">
      <c r="A28" s="372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3"/>
      <c r="M28" s="373"/>
      <c r="N28" s="373"/>
      <c r="O28" s="373"/>
      <c r="P28" s="373"/>
      <c r="Q28" s="373"/>
      <c r="R28" s="373"/>
      <c r="S28" s="373"/>
      <c r="T28" s="228"/>
      <c r="U28" s="228"/>
      <c r="V28" s="228"/>
      <c r="W28" s="228"/>
      <c r="X28" s="228"/>
      <c r="Y28" s="228"/>
      <c r="Z28" s="235"/>
      <c r="AA28" s="228"/>
      <c r="AB28" s="103"/>
      <c r="AC28" s="98"/>
      <c r="AD28" s="98"/>
      <c r="AE28" s="98"/>
      <c r="AF28" s="98"/>
      <c r="AG28" s="98"/>
      <c r="AH28" s="98"/>
      <c r="AI28" s="98"/>
      <c r="AJ28" s="98"/>
    </row>
    <row r="29" spans="1:36" ht="20.25" customHeight="1" x14ac:dyDescent="0.2">
      <c r="A29" s="372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3"/>
      <c r="M29" s="373"/>
      <c r="N29" s="373"/>
      <c r="O29" s="373"/>
      <c r="P29" s="373"/>
      <c r="Q29" s="373"/>
      <c r="R29" s="373"/>
      <c r="S29" s="373"/>
      <c r="T29" s="228"/>
      <c r="U29" s="228"/>
      <c r="V29" s="228"/>
      <c r="W29" s="228"/>
      <c r="X29" s="228"/>
      <c r="Y29" s="228"/>
      <c r="Z29" s="235"/>
      <c r="AA29" s="228"/>
      <c r="AB29" s="103"/>
      <c r="AC29" s="98"/>
      <c r="AD29" s="98"/>
      <c r="AE29" s="98"/>
      <c r="AF29" s="98"/>
      <c r="AG29" s="98"/>
      <c r="AH29" s="98"/>
      <c r="AI29" s="98"/>
      <c r="AJ29" s="98"/>
    </row>
    <row r="30" spans="1:36" ht="20.25" customHeight="1" x14ac:dyDescent="0.2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3"/>
      <c r="M30" s="373"/>
      <c r="N30" s="373"/>
      <c r="O30" s="373"/>
      <c r="P30" s="373"/>
      <c r="Q30" s="373"/>
      <c r="R30" s="373"/>
      <c r="S30" s="373"/>
      <c r="T30" s="228"/>
      <c r="U30" s="228"/>
      <c r="V30" s="228"/>
      <c r="W30" s="228"/>
      <c r="X30" s="228"/>
      <c r="Y30" s="228"/>
      <c r="Z30" s="235"/>
      <c r="AA30" s="228"/>
      <c r="AB30" s="103"/>
      <c r="AC30" s="98"/>
      <c r="AD30" s="98"/>
      <c r="AE30" s="98"/>
      <c r="AF30" s="98"/>
      <c r="AG30" s="98"/>
      <c r="AH30" s="98"/>
      <c r="AI30" s="98"/>
      <c r="AJ30" s="98"/>
    </row>
    <row r="31" spans="1:36" ht="20.25" customHeight="1" x14ac:dyDescent="0.2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3"/>
      <c r="M31" s="373"/>
      <c r="N31" s="373"/>
      <c r="O31" s="373"/>
      <c r="P31" s="373"/>
      <c r="Q31" s="373"/>
      <c r="R31" s="373"/>
      <c r="S31" s="373"/>
      <c r="T31" s="228"/>
      <c r="U31" s="228"/>
      <c r="V31" s="228"/>
      <c r="W31" s="228"/>
      <c r="X31" s="228"/>
      <c r="Y31" s="228"/>
      <c r="Z31" s="235"/>
      <c r="AA31" s="228"/>
      <c r="AB31" s="103"/>
      <c r="AC31" s="98"/>
      <c r="AD31" s="98"/>
      <c r="AE31" s="98"/>
      <c r="AF31" s="98"/>
      <c r="AG31" s="98"/>
      <c r="AH31" s="98"/>
      <c r="AI31" s="98"/>
      <c r="AJ31" s="98"/>
    </row>
    <row r="32" spans="1:36" ht="20.25" customHeight="1" x14ac:dyDescent="0.2">
      <c r="A32" s="372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3"/>
      <c r="M32" s="373"/>
      <c r="N32" s="373"/>
      <c r="O32" s="373"/>
      <c r="P32" s="373"/>
      <c r="Q32" s="373"/>
      <c r="R32" s="373"/>
      <c r="S32" s="373"/>
      <c r="T32" s="228"/>
      <c r="U32" s="228"/>
      <c r="V32" s="228"/>
      <c r="W32" s="228"/>
      <c r="X32" s="228"/>
      <c r="Y32" s="228"/>
      <c r="Z32" s="235"/>
      <c r="AA32" s="228"/>
      <c r="AB32" s="103"/>
      <c r="AC32" s="98"/>
      <c r="AD32" s="98"/>
      <c r="AE32" s="98"/>
      <c r="AF32" s="98"/>
      <c r="AG32" s="98"/>
      <c r="AH32" s="98"/>
      <c r="AI32" s="98"/>
      <c r="AJ32" s="98"/>
    </row>
    <row r="33" spans="1:36" ht="20.25" customHeight="1" x14ac:dyDescent="0.2">
      <c r="A33" s="372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3"/>
      <c r="M33" s="373"/>
      <c r="N33" s="373"/>
      <c r="O33" s="373"/>
      <c r="P33" s="373"/>
      <c r="Q33" s="373"/>
      <c r="R33" s="373"/>
      <c r="S33" s="373"/>
      <c r="T33" s="228"/>
      <c r="U33" s="228"/>
      <c r="V33" s="228"/>
      <c r="W33" s="228"/>
      <c r="X33" s="228"/>
      <c r="Y33" s="228"/>
      <c r="Z33" s="235"/>
      <c r="AA33" s="228"/>
      <c r="AB33" s="103"/>
      <c r="AC33" s="98"/>
      <c r="AD33" s="98"/>
      <c r="AE33" s="98"/>
      <c r="AF33" s="98"/>
      <c r="AG33" s="98"/>
      <c r="AH33" s="98"/>
      <c r="AI33" s="98"/>
      <c r="AJ33" s="98"/>
    </row>
    <row r="34" spans="1:36" ht="20.25" customHeight="1" x14ac:dyDescent="0.2">
      <c r="A34" s="372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3"/>
      <c r="M34" s="373"/>
      <c r="N34" s="373"/>
      <c r="O34" s="373"/>
      <c r="P34" s="373"/>
      <c r="Q34" s="373"/>
      <c r="R34" s="373"/>
      <c r="S34" s="373"/>
      <c r="T34" s="228"/>
      <c r="U34" s="228"/>
      <c r="V34" s="228"/>
      <c r="W34" s="228"/>
      <c r="X34" s="228"/>
      <c r="Y34" s="228"/>
      <c r="Z34" s="235"/>
      <c r="AA34" s="228"/>
      <c r="AB34" s="103"/>
      <c r="AC34" s="98"/>
      <c r="AD34" s="98"/>
      <c r="AE34" s="98"/>
      <c r="AF34" s="98"/>
      <c r="AG34" s="98"/>
      <c r="AH34" s="98"/>
      <c r="AI34" s="98"/>
      <c r="AJ34" s="98"/>
    </row>
    <row r="35" spans="1:36" ht="20.25" customHeight="1" x14ac:dyDescent="0.2">
      <c r="A35" s="372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3"/>
      <c r="M35" s="373"/>
      <c r="N35" s="373"/>
      <c r="O35" s="373"/>
      <c r="P35" s="373"/>
      <c r="Q35" s="373"/>
      <c r="R35" s="373"/>
      <c r="S35" s="373"/>
      <c r="T35" s="228"/>
      <c r="U35" s="228"/>
      <c r="V35" s="228"/>
      <c r="W35" s="228"/>
      <c r="X35" s="228"/>
      <c r="Y35" s="228"/>
      <c r="Z35" s="235"/>
      <c r="AA35" s="228"/>
      <c r="AB35" s="103"/>
      <c r="AC35" s="98"/>
      <c r="AD35" s="98"/>
      <c r="AE35" s="98"/>
      <c r="AF35" s="98"/>
      <c r="AG35" s="98"/>
      <c r="AH35" s="98"/>
      <c r="AI35" s="98"/>
      <c r="AJ35" s="98"/>
    </row>
    <row r="36" spans="1:36" ht="20.25" customHeight="1" x14ac:dyDescent="0.2">
      <c r="A36" s="372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3"/>
      <c r="M36" s="373"/>
      <c r="N36" s="373"/>
      <c r="O36" s="373"/>
      <c r="P36" s="373"/>
      <c r="Q36" s="373"/>
      <c r="R36" s="373"/>
      <c r="S36" s="373"/>
      <c r="T36" s="228"/>
      <c r="U36" s="228"/>
      <c r="V36" s="228"/>
      <c r="W36" s="228"/>
      <c r="X36" s="228"/>
      <c r="Y36" s="228"/>
      <c r="Z36" s="235"/>
      <c r="AA36" s="228"/>
      <c r="AB36" s="103"/>
      <c r="AC36" s="98"/>
      <c r="AD36" s="98"/>
      <c r="AE36" s="98"/>
      <c r="AF36" s="98"/>
      <c r="AG36" s="98"/>
      <c r="AH36" s="98"/>
      <c r="AI36" s="98"/>
      <c r="AJ36" s="98"/>
    </row>
    <row r="37" spans="1:3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</sheetData>
  <sheetProtection sheet="1" objects="1" scenarios="1" selectLockedCells="1"/>
  <mergeCells count="126">
    <mergeCell ref="Z4:AA4"/>
    <mergeCell ref="B5:G5"/>
    <mergeCell ref="H5:N5"/>
    <mergeCell ref="O5:S5"/>
    <mergeCell ref="U5:V5"/>
    <mergeCell ref="W5:Y5"/>
    <mergeCell ref="Z5:AA5"/>
    <mergeCell ref="B1:S1"/>
    <mergeCell ref="B2:I2"/>
    <mergeCell ref="J2:S2"/>
    <mergeCell ref="U2:V2"/>
    <mergeCell ref="W2:Y2"/>
    <mergeCell ref="B3:I3"/>
    <mergeCell ref="J3:S3"/>
    <mergeCell ref="J6:R6"/>
    <mergeCell ref="B7:G7"/>
    <mergeCell ref="H7:S7"/>
    <mergeCell ref="A10:B10"/>
    <mergeCell ref="C10:S11"/>
    <mergeCell ref="T10:T12"/>
    <mergeCell ref="B4:G4"/>
    <mergeCell ref="H4:N4"/>
    <mergeCell ref="O4:S4"/>
    <mergeCell ref="U10:Y11"/>
    <mergeCell ref="Z10:AA10"/>
    <mergeCell ref="AC10:AJ10"/>
    <mergeCell ref="A12:B12"/>
    <mergeCell ref="C12:K12"/>
    <mergeCell ref="L12:O12"/>
    <mergeCell ref="P12:S12"/>
    <mergeCell ref="A14:B14"/>
    <mergeCell ref="C14:K14"/>
    <mergeCell ref="L14:O14"/>
    <mergeCell ref="P14:S14"/>
    <mergeCell ref="A13:B13"/>
    <mergeCell ref="C13:K13"/>
    <mergeCell ref="L13:O13"/>
    <mergeCell ref="P13:S13"/>
    <mergeCell ref="A16:B16"/>
    <mergeCell ref="C16:K16"/>
    <mergeCell ref="L16:O16"/>
    <mergeCell ref="P16:S16"/>
    <mergeCell ref="A15:B15"/>
    <mergeCell ref="C15:K15"/>
    <mergeCell ref="L15:O15"/>
    <mergeCell ref="P15:S15"/>
    <mergeCell ref="A18:B18"/>
    <mergeCell ref="C18:K18"/>
    <mergeCell ref="L18:O18"/>
    <mergeCell ref="P18:S18"/>
    <mergeCell ref="A17:B17"/>
    <mergeCell ref="C17:K17"/>
    <mergeCell ref="L17:O17"/>
    <mergeCell ref="P17:S17"/>
    <mergeCell ref="A20:B20"/>
    <mergeCell ref="C20:K20"/>
    <mergeCell ref="L20:O20"/>
    <mergeCell ref="P20:S20"/>
    <mergeCell ref="A19:B19"/>
    <mergeCell ref="C19:K19"/>
    <mergeCell ref="L19:O19"/>
    <mergeCell ref="P19:S19"/>
    <mergeCell ref="A22:B22"/>
    <mergeCell ref="C22:K22"/>
    <mergeCell ref="L22:O22"/>
    <mergeCell ref="P22:S22"/>
    <mergeCell ref="A21:B21"/>
    <mergeCell ref="C21:K21"/>
    <mergeCell ref="L21:O21"/>
    <mergeCell ref="P21:S21"/>
    <mergeCell ref="A24:B24"/>
    <mergeCell ref="C24:K24"/>
    <mergeCell ref="L24:O24"/>
    <mergeCell ref="P24:S24"/>
    <mergeCell ref="A23:B23"/>
    <mergeCell ref="C23:K23"/>
    <mergeCell ref="L23:O23"/>
    <mergeCell ref="P23:S23"/>
    <mergeCell ref="A26:B26"/>
    <mergeCell ref="C26:K26"/>
    <mergeCell ref="L26:O26"/>
    <mergeCell ref="P26:S26"/>
    <mergeCell ref="A25:B25"/>
    <mergeCell ref="C25:K25"/>
    <mergeCell ref="L25:O25"/>
    <mergeCell ref="P25:S25"/>
    <mergeCell ref="A28:B28"/>
    <mergeCell ref="C28:K28"/>
    <mergeCell ref="L28:O28"/>
    <mergeCell ref="P28:S28"/>
    <mergeCell ref="A27:B27"/>
    <mergeCell ref="C27:K27"/>
    <mergeCell ref="L27:O27"/>
    <mergeCell ref="P27:S27"/>
    <mergeCell ref="A30:B30"/>
    <mergeCell ref="C30:K30"/>
    <mergeCell ref="L30:O30"/>
    <mergeCell ref="P30:S30"/>
    <mergeCell ref="A29:B29"/>
    <mergeCell ref="C29:K29"/>
    <mergeCell ref="L29:O29"/>
    <mergeCell ref="P29:S29"/>
    <mergeCell ref="A31:B31"/>
    <mergeCell ref="C31:K31"/>
    <mergeCell ref="L31:O31"/>
    <mergeCell ref="P31:S31"/>
    <mergeCell ref="A34:B34"/>
    <mergeCell ref="C34:K34"/>
    <mergeCell ref="L34:O34"/>
    <mergeCell ref="P34:S34"/>
    <mergeCell ref="A33:B33"/>
    <mergeCell ref="C33:K33"/>
    <mergeCell ref="L33:O33"/>
    <mergeCell ref="P33:S33"/>
    <mergeCell ref="A36:B36"/>
    <mergeCell ref="C36:K36"/>
    <mergeCell ref="L36:O36"/>
    <mergeCell ref="P36:S36"/>
    <mergeCell ref="A35:B35"/>
    <mergeCell ref="C35:K35"/>
    <mergeCell ref="L35:O35"/>
    <mergeCell ref="P35:S35"/>
    <mergeCell ref="A32:B32"/>
    <mergeCell ref="C32:K32"/>
    <mergeCell ref="L32:O32"/>
    <mergeCell ref="P32:S32"/>
  </mergeCells>
  <conditionalFormatting sqref="U5">
    <cfRule type="cellIs" dxfId="5" priority="2" operator="notEqual">
      <formula>0</formula>
    </cfRule>
  </conditionalFormatting>
  <conditionalFormatting sqref="Z5">
    <cfRule type="cellIs" dxfId="4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 alignWithMargins="0">
    <oddFooter>&amp;L&amp;F
&amp;D&amp;C      &amp;RBaumer
Frauenfeld, Switzerland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J136"/>
  <sheetViews>
    <sheetView zoomScaleNormal="100" zoomScalePageLayoutView="85" workbookViewId="0">
      <selection activeCell="C13" sqref="C13:K13"/>
    </sheetView>
  </sheetViews>
  <sheetFormatPr baseColWidth="10" defaultColWidth="6.7109375" defaultRowHeight="12.75" x14ac:dyDescent="0.2"/>
  <cols>
    <col min="1" max="1" width="1.28515625" customWidth="1"/>
    <col min="2" max="14" width="2.7109375" customWidth="1"/>
    <col min="15" max="15" width="3.28515625" customWidth="1"/>
    <col min="16" max="18" width="2.7109375" customWidth="1"/>
    <col min="19" max="19" width="3.7109375" customWidth="1"/>
    <col min="20" max="20" width="18.28515625" customWidth="1"/>
    <col min="21" max="25" width="8.42578125" customWidth="1"/>
    <col min="26" max="27" width="4.42578125" customWidth="1"/>
    <col min="28" max="28" width="2.7109375" customWidth="1"/>
    <col min="29" max="33" width="8.140625" style="2" customWidth="1"/>
    <col min="34" max="34" width="18.28515625" style="2" customWidth="1"/>
    <col min="35" max="35" width="4" style="2" bestFit="1" customWidth="1"/>
    <col min="36" max="36" width="5.7109375" style="2" bestFit="1" customWidth="1"/>
    <col min="37" max="16384" width="6.7109375" style="2"/>
  </cols>
  <sheetData>
    <row r="1" spans="1:36" s="15" customFormat="1" ht="15.75" x14ac:dyDescent="0.25">
      <c r="A1" s="63"/>
      <c r="B1" s="327" t="str">
        <f>IF('Cover Sheet - Deckblatt'!$AT$1=1,"Productspecific Results","Produktspezifische Ergebnisse")</f>
        <v>Productspecific Results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218"/>
      <c r="U1" s="17"/>
      <c r="V1" s="87"/>
      <c r="W1" s="17"/>
      <c r="X1" s="87"/>
      <c r="Y1" s="87"/>
      <c r="Z1" s="87"/>
      <c r="AA1" s="87"/>
      <c r="AB1" s="218"/>
      <c r="AC1" s="78" t="str">
        <f>IF('Cover Sheet - Deckblatt'!$AT$1=1,"Sheet#","Seite")</f>
        <v>Sheet#</v>
      </c>
      <c r="AD1" s="83"/>
      <c r="AE1" s="61" t="str">
        <f>IF('Cover Sheet - Deckblatt'!$AT$1=1,"of","von")</f>
        <v>of</v>
      </c>
      <c r="AF1" s="77">
        <f>+'Cover Sheet - Deckblatt'!AO3</f>
        <v>1</v>
      </c>
      <c r="AG1" s="61" t="str">
        <f>IF('Cover Sheet - Deckblatt'!$AT$1=1,"Sheets","Seiten")</f>
        <v>Sheets</v>
      </c>
      <c r="AH1" s="64"/>
      <c r="AI1" s="64"/>
      <c r="AJ1" s="65">
        <v>1</v>
      </c>
    </row>
    <row r="2" spans="1:36" ht="13.15" customHeight="1" x14ac:dyDescent="0.2">
      <c r="A2" s="214"/>
      <c r="B2" s="330" t="str">
        <f>IF('Cover Sheet - Deckblatt'!$AT$1=1,"ID Number (DUNS):","Kennnummer (DUNS):")</f>
        <v>ID Number (DUNS):</v>
      </c>
      <c r="C2" s="331"/>
      <c r="D2" s="331"/>
      <c r="E2" s="331"/>
      <c r="F2" s="331"/>
      <c r="G2" s="331"/>
      <c r="H2" s="331"/>
      <c r="I2" s="331"/>
      <c r="J2" s="328" t="str">
        <f>IF('Cover Sheet - Deckblatt'!I37="","",'Cover Sheet - Deckblatt'!I37)</f>
        <v/>
      </c>
      <c r="K2" s="328"/>
      <c r="L2" s="328"/>
      <c r="M2" s="328"/>
      <c r="N2" s="328"/>
      <c r="O2" s="328"/>
      <c r="P2" s="328"/>
      <c r="Q2" s="328"/>
      <c r="R2" s="328"/>
      <c r="S2" s="329"/>
      <c r="T2" s="214"/>
      <c r="U2" s="386" t="str">
        <f>IF('Cover Sheet - Deckblatt'!$AT$1=1,"Report Number.:","Berichts- Nummer:")</f>
        <v>Report Number.:</v>
      </c>
      <c r="V2" s="387"/>
      <c r="W2" s="388" t="str">
        <f>IF('Cover Sheet - Deckblatt'!AG32="","",'Cover Sheet - Deckblatt'!AG32)</f>
        <v/>
      </c>
      <c r="X2" s="388"/>
      <c r="Y2" s="388"/>
      <c r="Z2" s="229"/>
      <c r="AA2" s="230"/>
      <c r="AB2" s="214"/>
      <c r="AC2" s="66"/>
      <c r="AD2" s="66"/>
      <c r="AE2" s="66"/>
      <c r="AF2" s="66"/>
      <c r="AG2" s="66"/>
      <c r="AH2" s="64" t="str">
        <f>IF('Cover Sheet - Deckblatt'!$AT$1=1,"Sample# from","MusterNr. von")</f>
        <v>Sample# from</v>
      </c>
      <c r="AI2" s="66"/>
      <c r="AJ2" s="66"/>
    </row>
    <row r="3" spans="1:36" ht="13.15" customHeight="1" x14ac:dyDescent="0.2">
      <c r="A3" s="214"/>
      <c r="B3" s="332" t="str">
        <f>IF('Cover Sheet - Deckblatt'!$AT$1=1,"Part name:","Benennung:")</f>
        <v>Part name:</v>
      </c>
      <c r="C3" s="313"/>
      <c r="D3" s="313"/>
      <c r="E3" s="313"/>
      <c r="F3" s="313"/>
      <c r="G3" s="313"/>
      <c r="H3" s="313"/>
      <c r="I3" s="313"/>
      <c r="J3" s="333" t="str">
        <f>IF('Cover Sheet - Deckblatt'!I33="","",'Cover Sheet - Deckblatt'!I33)</f>
        <v/>
      </c>
      <c r="K3" s="333"/>
      <c r="L3" s="333"/>
      <c r="M3" s="333"/>
      <c r="N3" s="333"/>
      <c r="O3" s="333"/>
      <c r="P3" s="333"/>
      <c r="Q3" s="333"/>
      <c r="R3" s="333"/>
      <c r="S3" s="334"/>
      <c r="T3" s="128"/>
      <c r="U3" s="206"/>
      <c r="V3" s="50"/>
      <c r="W3" s="50"/>
      <c r="X3" s="223"/>
      <c r="Y3" s="187"/>
      <c r="Z3" s="187"/>
      <c r="AA3" s="231" t="str">
        <f>IF('Cover Sheet - Deckblatt'!AP33="","",'Cover Sheet - Deckblatt'!AP33)</f>
        <v/>
      </c>
      <c r="AB3" s="128"/>
      <c r="AC3" s="66"/>
      <c r="AD3" s="66"/>
      <c r="AE3" s="66"/>
      <c r="AF3" s="66"/>
      <c r="AG3" s="66"/>
      <c r="AH3" s="84">
        <v>1</v>
      </c>
      <c r="AI3" s="66"/>
      <c r="AJ3" s="66"/>
    </row>
    <row r="4" spans="1:36" s="3" customFormat="1" ht="13.15" customHeight="1" x14ac:dyDescent="0.2">
      <c r="A4" s="214"/>
      <c r="B4" s="336" t="str">
        <f>IF('Cover Sheet - Deckblatt'!$AT$1=1,"Part Number:","Artikelnummer:")</f>
        <v>Part Number:</v>
      </c>
      <c r="C4" s="257"/>
      <c r="D4" s="257"/>
      <c r="E4" s="257"/>
      <c r="F4" s="257"/>
      <c r="G4" s="257"/>
      <c r="H4" s="257" t="str">
        <f>IF('Cover Sheet - Deckblatt'!$AT$1=1,"Drawing Number:","Zeichnungsnummer:")</f>
        <v>Drawing Number:</v>
      </c>
      <c r="I4" s="257"/>
      <c r="J4" s="257"/>
      <c r="K4" s="257"/>
      <c r="L4" s="257"/>
      <c r="M4" s="257"/>
      <c r="N4" s="257"/>
      <c r="O4" s="257" t="str">
        <f>IF('Cover Sheet - Deckblatt'!$AT$1=1,"Version/Date:","Stand/Datum:")</f>
        <v>Version/Date:</v>
      </c>
      <c r="P4" s="257"/>
      <c r="Q4" s="257"/>
      <c r="R4" s="257"/>
      <c r="S4" s="335"/>
      <c r="T4" s="214"/>
      <c r="U4" s="206" t="str">
        <f>IF('Cover Sheet - Deckblatt'!$AT$1=1,"Goods Receipt Number:","Wareneingangsnummer:")</f>
        <v>Goods Receipt Number:</v>
      </c>
      <c r="V4" s="50"/>
      <c r="W4" s="227" t="str">
        <f>IF('Cover Sheet - Deckblatt'!$AT$1=1,"Order Number:","Bestellnummer:")</f>
        <v>Order Number:</v>
      </c>
      <c r="X4" s="50"/>
      <c r="Y4" s="187"/>
      <c r="Z4" s="286" t="str">
        <f>IF('Cover Sheet - Deckblatt'!$AT$1=1,"Date:","Datum:")</f>
        <v>Date:</v>
      </c>
      <c r="AA4" s="275"/>
      <c r="AB4" s="214"/>
      <c r="AC4" s="67"/>
      <c r="AD4" s="67"/>
      <c r="AE4" s="67"/>
      <c r="AF4" s="67"/>
      <c r="AG4" s="67"/>
      <c r="AH4" s="68" t="str">
        <f>IF('Cover Sheet - Deckblatt'!$AT$1=1,"to","bis")</f>
        <v>to</v>
      </c>
      <c r="AI4" s="67"/>
      <c r="AJ4" s="67"/>
    </row>
    <row r="5" spans="1:36" s="4" customFormat="1" ht="13.15" customHeight="1" x14ac:dyDescent="0.2">
      <c r="A5" s="216"/>
      <c r="B5" s="354" t="str">
        <f>IF('Cover Sheet - Deckblatt'!I34="","",'Cover Sheet - Deckblatt'!I34)</f>
        <v/>
      </c>
      <c r="C5" s="355"/>
      <c r="D5" s="355"/>
      <c r="E5" s="355"/>
      <c r="F5" s="355"/>
      <c r="G5" s="355"/>
      <c r="H5" s="353" t="str">
        <f>IF('Cover Sheet - Deckblatt'!I35="","",'Cover Sheet - Deckblatt'!I35)</f>
        <v/>
      </c>
      <c r="I5" s="353"/>
      <c r="J5" s="353"/>
      <c r="K5" s="353"/>
      <c r="L5" s="353"/>
      <c r="M5" s="353"/>
      <c r="N5" s="353"/>
      <c r="O5" s="350" t="str">
        <f>IF('Cover Sheet - Deckblatt'!I36="","",'Cover Sheet - Deckblatt'!I36)</f>
        <v/>
      </c>
      <c r="P5" s="350"/>
      <c r="Q5" s="350"/>
      <c r="R5" s="350"/>
      <c r="S5" s="351"/>
      <c r="T5" s="184"/>
      <c r="U5" s="385"/>
      <c r="V5" s="361"/>
      <c r="W5" s="362" t="str">
        <f>IF('Cover Sheet - Deckblatt'!AG38="","",'Cover Sheet - Deckblatt'!AG38)</f>
        <v/>
      </c>
      <c r="X5" s="362"/>
      <c r="Y5" s="362"/>
      <c r="Z5" s="361"/>
      <c r="AA5" s="363"/>
      <c r="AB5" s="184"/>
      <c r="AC5" s="62"/>
      <c r="AD5" s="62"/>
      <c r="AE5" s="62"/>
      <c r="AF5" s="62"/>
      <c r="AG5" s="62"/>
      <c r="AH5" s="69">
        <f>+AH3+4</f>
        <v>5</v>
      </c>
      <c r="AI5" s="62"/>
      <c r="AJ5" s="62"/>
    </row>
    <row r="6" spans="1:36" ht="3.2" customHeight="1" x14ac:dyDescent="0.2">
      <c r="A6" s="214"/>
      <c r="B6" s="210"/>
      <c r="C6" s="214"/>
      <c r="D6" s="214"/>
      <c r="E6" s="214"/>
      <c r="F6" s="214"/>
      <c r="G6" s="214"/>
      <c r="H6" s="214"/>
      <c r="I6" s="214"/>
      <c r="J6" s="352"/>
      <c r="K6" s="352"/>
      <c r="L6" s="352"/>
      <c r="M6" s="352"/>
      <c r="N6" s="352"/>
      <c r="O6" s="352"/>
      <c r="P6" s="352"/>
      <c r="Q6" s="352"/>
      <c r="R6" s="352"/>
      <c r="S6" s="211"/>
      <c r="T6" s="214"/>
      <c r="U6" s="207"/>
      <c r="V6" s="49"/>
      <c r="W6" s="49"/>
      <c r="X6" s="215"/>
      <c r="Y6" s="215"/>
      <c r="Z6" s="222"/>
      <c r="AA6" s="232"/>
      <c r="AB6" s="214"/>
      <c r="AC6" s="66"/>
      <c r="AD6" s="66"/>
      <c r="AE6" s="66"/>
      <c r="AF6" s="66"/>
      <c r="AG6" s="66"/>
      <c r="AH6" s="66"/>
      <c r="AI6" s="66"/>
      <c r="AJ6" s="66"/>
    </row>
    <row r="7" spans="1:36" ht="13.15" customHeight="1" x14ac:dyDescent="0.2">
      <c r="A7" s="214"/>
      <c r="B7" s="356" t="str">
        <f>IF('Cover Sheet - Deckblatt'!$AT$1=1,"Deliverynote:","Lieferscheinnummer:")</f>
        <v>Deliverynote:</v>
      </c>
      <c r="C7" s="357"/>
      <c r="D7" s="357"/>
      <c r="E7" s="357"/>
      <c r="F7" s="357"/>
      <c r="G7" s="357"/>
      <c r="H7" s="358" t="str">
        <f>IF('Cover Sheet - Deckblatt'!I38="","",'Cover Sheet - Deckblatt'!I38)</f>
        <v/>
      </c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9"/>
      <c r="T7" s="214"/>
      <c r="U7" s="224" t="str">
        <f>IF('Cover Sheet - Deckblatt'!$AT$1=1,"PartName:","Benennung:")</f>
        <v>PartName:</v>
      </c>
      <c r="V7" s="225" t="str">
        <f>IF('Cover Sheet - Deckblatt'!AG33="","",'Cover Sheet - Deckblatt'!AG33)</f>
        <v/>
      </c>
      <c r="W7" s="225"/>
      <c r="X7" s="225"/>
      <c r="Y7" s="225"/>
      <c r="Z7" s="233"/>
      <c r="AA7" s="234"/>
      <c r="AB7" s="214"/>
      <c r="AC7" s="66"/>
      <c r="AD7" s="66"/>
      <c r="AE7" s="66"/>
      <c r="AF7" s="66"/>
      <c r="AG7" s="66"/>
      <c r="AH7" s="66"/>
      <c r="AI7" s="66"/>
      <c r="AJ7" s="66"/>
    </row>
    <row r="8" spans="1:36" s="3" customFormat="1" ht="3.2" customHeight="1" x14ac:dyDescent="0.2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6"/>
      <c r="M8" s="216"/>
      <c r="N8" s="216"/>
      <c r="O8" s="216"/>
      <c r="P8" s="216"/>
      <c r="Q8" s="216"/>
      <c r="R8" s="216"/>
      <c r="S8" s="214"/>
      <c r="T8" s="214"/>
      <c r="U8" s="214"/>
      <c r="V8" s="214"/>
      <c r="W8" s="214"/>
      <c r="X8" s="214"/>
      <c r="Y8" s="214"/>
      <c r="Z8" s="219"/>
      <c r="AA8" s="219"/>
      <c r="AB8" s="214"/>
      <c r="AC8" s="67"/>
      <c r="AD8" s="67"/>
      <c r="AE8" s="67"/>
      <c r="AF8" s="67"/>
      <c r="AG8" s="67"/>
      <c r="AH8" s="67"/>
      <c r="AI8" s="67"/>
      <c r="AJ8" s="67"/>
    </row>
    <row r="9" spans="1:36" ht="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14"/>
      <c r="AC9" s="14"/>
      <c r="AD9" s="14"/>
      <c r="AE9" s="14"/>
      <c r="AF9" s="14"/>
      <c r="AG9" s="14"/>
      <c r="AH9" s="14"/>
      <c r="AI9" s="14"/>
      <c r="AJ9" s="14"/>
    </row>
    <row r="10" spans="1:36" ht="17.25" customHeight="1" x14ac:dyDescent="0.2">
      <c r="A10" s="340" t="s">
        <v>0</v>
      </c>
      <c r="B10" s="341"/>
      <c r="C10" s="342" t="str">
        <f>IF('Cover Sheet - Deckblatt'!AT1=1,"Requirements","Forderungen")</f>
        <v>Requirements</v>
      </c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4"/>
      <c r="T10" s="379" t="str">
        <f>IF('Cover Sheet - Deckblatt'!$AT$1=1,"Measurement EQ-No.","Messmittel(EQ-Nr)")</f>
        <v>Measurement EQ-No.</v>
      </c>
      <c r="U10" s="364" t="str">
        <f>IF('Cover Sheet - Deckblatt'!AT1=1,"ACTUAL- value supplier","IST - Werte Lieferant")</f>
        <v>ACTUAL- value supplier</v>
      </c>
      <c r="V10" s="365"/>
      <c r="W10" s="365"/>
      <c r="X10" s="365"/>
      <c r="Y10" s="366"/>
      <c r="Z10" s="339" t="str">
        <f>IF('Cover Sheet - Deckblatt'!AT1=1,"evaluation","Bewertung")</f>
        <v>evaluation</v>
      </c>
      <c r="AA10" s="339"/>
      <c r="AB10" s="79"/>
      <c r="AC10" s="375" t="str">
        <f>IF('Cover Sheet - Deckblatt'!AT1=1,"ISIR@Customer:   Actual Values","EMPB@Kunden:   IST-Werte")</f>
        <v>ISIR@Customer:   Actual Values</v>
      </c>
      <c r="AD10" s="376"/>
      <c r="AE10" s="376"/>
      <c r="AF10" s="376"/>
      <c r="AG10" s="376"/>
      <c r="AH10" s="376"/>
      <c r="AI10" s="376"/>
      <c r="AJ10" s="377"/>
    </row>
    <row r="11" spans="1:36" ht="3.2" customHeight="1" x14ac:dyDescent="0.2">
      <c r="A11" s="16"/>
      <c r="B11" s="17"/>
      <c r="C11" s="345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7"/>
      <c r="T11" s="380"/>
      <c r="U11" s="367"/>
      <c r="V11" s="368"/>
      <c r="W11" s="368"/>
      <c r="X11" s="368"/>
      <c r="Y11" s="369"/>
      <c r="Z11" s="221"/>
      <c r="AA11" s="220"/>
      <c r="AB11" s="80"/>
      <c r="AC11" s="34"/>
      <c r="AD11" s="34"/>
      <c r="AE11" s="34"/>
      <c r="AF11" s="34"/>
      <c r="AG11" s="34"/>
      <c r="AH11" s="34"/>
      <c r="AI11" s="34"/>
      <c r="AJ11" s="35"/>
    </row>
    <row r="12" spans="1:36" ht="15.75" customHeight="1" x14ac:dyDescent="0.2">
      <c r="A12" s="348" t="s">
        <v>1</v>
      </c>
      <c r="B12" s="349"/>
      <c r="C12" s="370" t="str">
        <f>IF('Cover Sheet - Deckblatt'!$AT$1=1,"Requirement","Anforderung")</f>
        <v>Requirement</v>
      </c>
      <c r="D12" s="371"/>
      <c r="E12" s="371"/>
      <c r="F12" s="371"/>
      <c r="G12" s="371"/>
      <c r="H12" s="371"/>
      <c r="I12" s="371"/>
      <c r="J12" s="371"/>
      <c r="K12" s="371"/>
      <c r="L12" s="378" t="str">
        <f>IF('Cover Sheet - Deckblatt'!AT1=1,"UpperLimit","ObererWert")</f>
        <v>UpperLimit</v>
      </c>
      <c r="M12" s="378"/>
      <c r="N12" s="378"/>
      <c r="O12" s="378"/>
      <c r="P12" s="378" t="str">
        <f>IF('Cover Sheet - Deckblatt'!AT1=1,"LowerLimit","UntererWert")</f>
        <v>LowerLimit</v>
      </c>
      <c r="Q12" s="378"/>
      <c r="R12" s="378"/>
      <c r="S12" s="378"/>
      <c r="T12" s="381"/>
      <c r="U12" s="217" t="str">
        <f>IF('Cover Sheet - Deckblatt'!$AT$1=1,CONCATENATE("sample ",$AH$3),CONCATENATE("Muster ",$AH$3))</f>
        <v>sample 1</v>
      </c>
      <c r="V12" s="226" t="str">
        <f>IF('Cover Sheet - Deckblatt'!$AT$1=1,CONCATENATE("sample ",$AH$3+1),CONCATENATE("Muster ",$AH$3+1))</f>
        <v>sample 2</v>
      </c>
      <c r="W12" s="226" t="str">
        <f>IF('Cover Sheet - Deckblatt'!$AT$1=1,CONCATENATE("sample ",$AH$3+2),CONCATENATE("Muster ",$AH$3+2))</f>
        <v>sample 3</v>
      </c>
      <c r="X12" s="226" t="str">
        <f>IF('Cover Sheet - Deckblatt'!$AT$1=1,CONCATENATE("sample ",$AH$3+3),CONCATENATE("Muster ",$AH$3+3))</f>
        <v>sample 4</v>
      </c>
      <c r="Y12" s="226" t="str">
        <f>IF('Cover Sheet - Deckblatt'!$AT$1=1,CONCATENATE("sample ",$AH$3+4),CONCATENATE("Muster ",$AH$3+4))</f>
        <v>sample 5</v>
      </c>
      <c r="Z12" s="236" t="str">
        <f>IF('Cover Sheet - Deckblatt'!AT1=1,"ok","i.O.")</f>
        <v>ok</v>
      </c>
      <c r="AA12" s="237" t="str">
        <f>IF('Cover Sheet - Deckblatt'!AT1=1,"NOK","n. i. O.")</f>
        <v>NOK</v>
      </c>
      <c r="AB12" s="81"/>
      <c r="AC12" s="43" t="str">
        <f>IF('Cover Sheet - Deckblatt'!$AT$1=1,CONCATENATE("sample ",$AH$3),CONCATENATE("Muster ",$AH$3))</f>
        <v>sample 1</v>
      </c>
      <c r="AD12" s="43" t="str">
        <f>IF('Cover Sheet - Deckblatt'!$AT$1=1,CONCATENATE("sample ",$AH$3+1),CONCATENATE("Muster ",$AH$3+1))</f>
        <v>sample 2</v>
      </c>
      <c r="AE12" s="43" t="str">
        <f>IF('Cover Sheet - Deckblatt'!$AT$1=1,CONCATENATE("sample ",$AH$3+2),CONCATENATE("Muster ",$AH$3+2))</f>
        <v>sample 3</v>
      </c>
      <c r="AF12" s="43" t="str">
        <f>IF('Cover Sheet - Deckblatt'!$AT$1=1,CONCATENATE("sample ",$AH$3+3),CONCATENATE("Muster ",$AH$3+3))</f>
        <v>sample 4</v>
      </c>
      <c r="AG12" s="43" t="str">
        <f>IF('Cover Sheet - Deckblatt'!$AT$1=1,CONCATENATE("sample ",$AH$3+4),CONCATENATE("Muster ",$AH$3+4))</f>
        <v>sample 5</v>
      </c>
      <c r="AH12" s="36" t="str">
        <f>IF('Cover Sheet - Deckblatt'!AT1=1,"MeasurementEQ-#","Messmittel(EQ-Nr)")</f>
        <v>MeasurementEQ-#</v>
      </c>
      <c r="AI12" s="36" t="str">
        <f>IF('Cover Sheet - Deckblatt'!AT1=1,"ok","i.O.")</f>
        <v>ok</v>
      </c>
      <c r="AJ12" s="36" t="str">
        <f>IF('Cover Sheet - Deckblatt'!AT1=1,"NOK","n.i.O.")</f>
        <v>NOK</v>
      </c>
    </row>
    <row r="13" spans="1:36" ht="20.25" customHeight="1" x14ac:dyDescent="0.2">
      <c r="A13" s="372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3"/>
      <c r="M13" s="373"/>
      <c r="N13" s="373"/>
      <c r="O13" s="373"/>
      <c r="P13" s="373"/>
      <c r="Q13" s="373"/>
      <c r="R13" s="373"/>
      <c r="S13" s="373"/>
      <c r="T13" s="228"/>
      <c r="U13" s="228"/>
      <c r="V13" s="228"/>
      <c r="W13" s="228"/>
      <c r="X13" s="228"/>
      <c r="Y13" s="228"/>
      <c r="Z13" s="235"/>
      <c r="AA13" s="228"/>
      <c r="AB13" s="103"/>
      <c r="AC13" s="98"/>
      <c r="AD13" s="98"/>
      <c r="AE13" s="98"/>
      <c r="AF13" s="98"/>
      <c r="AG13" s="98"/>
      <c r="AH13" s="98"/>
      <c r="AI13" s="98"/>
      <c r="AJ13" s="98"/>
    </row>
    <row r="14" spans="1:36" ht="20.25" customHeight="1" x14ac:dyDescent="0.2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3"/>
      <c r="M14" s="373"/>
      <c r="N14" s="373"/>
      <c r="O14" s="373"/>
      <c r="P14" s="373"/>
      <c r="Q14" s="373"/>
      <c r="R14" s="373"/>
      <c r="S14" s="373"/>
      <c r="T14" s="228"/>
      <c r="U14" s="228"/>
      <c r="V14" s="228"/>
      <c r="W14" s="228"/>
      <c r="X14" s="228"/>
      <c r="Y14" s="228"/>
      <c r="Z14" s="235"/>
      <c r="AA14" s="228"/>
      <c r="AB14" s="103"/>
      <c r="AC14" s="98"/>
      <c r="AD14" s="98"/>
      <c r="AE14" s="98"/>
      <c r="AF14" s="98"/>
      <c r="AG14" s="98"/>
      <c r="AH14" s="98"/>
      <c r="AI14" s="98"/>
      <c r="AJ14" s="98"/>
    </row>
    <row r="15" spans="1:36" ht="20.25" customHeight="1" x14ac:dyDescent="0.2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3"/>
      <c r="M15" s="373"/>
      <c r="N15" s="373"/>
      <c r="O15" s="373"/>
      <c r="P15" s="373"/>
      <c r="Q15" s="373"/>
      <c r="R15" s="373"/>
      <c r="S15" s="373"/>
      <c r="T15" s="228"/>
      <c r="U15" s="228"/>
      <c r="V15" s="228"/>
      <c r="W15" s="228"/>
      <c r="X15" s="228"/>
      <c r="Y15" s="228"/>
      <c r="Z15" s="235"/>
      <c r="AA15" s="228"/>
      <c r="AB15" s="103"/>
      <c r="AC15" s="98"/>
      <c r="AD15" s="98"/>
      <c r="AE15" s="98"/>
      <c r="AF15" s="98"/>
      <c r="AG15" s="98"/>
      <c r="AH15" s="98"/>
      <c r="AI15" s="98"/>
      <c r="AJ15" s="98"/>
    </row>
    <row r="16" spans="1:36" ht="20.25" customHeight="1" x14ac:dyDescent="0.2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3"/>
      <c r="M16" s="373"/>
      <c r="N16" s="373"/>
      <c r="O16" s="373"/>
      <c r="P16" s="373"/>
      <c r="Q16" s="373"/>
      <c r="R16" s="373"/>
      <c r="S16" s="373"/>
      <c r="T16" s="228"/>
      <c r="U16" s="228"/>
      <c r="V16" s="228"/>
      <c r="W16" s="228"/>
      <c r="X16" s="228"/>
      <c r="Y16" s="228"/>
      <c r="Z16" s="235"/>
      <c r="AA16" s="228"/>
      <c r="AB16" s="103"/>
      <c r="AC16" s="98"/>
      <c r="AD16" s="98"/>
      <c r="AE16" s="98"/>
      <c r="AF16" s="98"/>
      <c r="AG16" s="98"/>
      <c r="AH16" s="98"/>
      <c r="AI16" s="98"/>
      <c r="AJ16" s="98"/>
    </row>
    <row r="17" spans="1:36" ht="20.25" customHeight="1" x14ac:dyDescent="0.2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3"/>
      <c r="M17" s="373"/>
      <c r="N17" s="373"/>
      <c r="O17" s="373"/>
      <c r="P17" s="373"/>
      <c r="Q17" s="373"/>
      <c r="R17" s="373"/>
      <c r="S17" s="373"/>
      <c r="T17" s="228"/>
      <c r="U17" s="228"/>
      <c r="V17" s="228"/>
      <c r="W17" s="228"/>
      <c r="X17" s="228"/>
      <c r="Y17" s="228"/>
      <c r="Z17" s="235"/>
      <c r="AA17" s="228"/>
      <c r="AB17" s="103"/>
      <c r="AC17" s="98"/>
      <c r="AD17" s="98"/>
      <c r="AE17" s="98"/>
      <c r="AF17" s="98"/>
      <c r="AG17" s="98"/>
      <c r="AH17" s="98"/>
      <c r="AI17" s="98"/>
      <c r="AJ17" s="98"/>
    </row>
    <row r="18" spans="1:36" ht="20.25" customHeight="1" x14ac:dyDescent="0.2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3"/>
      <c r="M18" s="373"/>
      <c r="N18" s="373"/>
      <c r="O18" s="373"/>
      <c r="P18" s="373"/>
      <c r="Q18" s="373"/>
      <c r="R18" s="373"/>
      <c r="S18" s="373"/>
      <c r="T18" s="228"/>
      <c r="U18" s="228"/>
      <c r="V18" s="228"/>
      <c r="W18" s="228"/>
      <c r="X18" s="228"/>
      <c r="Y18" s="228"/>
      <c r="Z18" s="235"/>
      <c r="AA18" s="228"/>
      <c r="AB18" s="103"/>
      <c r="AC18" s="98"/>
      <c r="AD18" s="98"/>
      <c r="AE18" s="98"/>
      <c r="AF18" s="98"/>
      <c r="AG18" s="98"/>
      <c r="AH18" s="98"/>
      <c r="AI18" s="98"/>
      <c r="AJ18" s="98"/>
    </row>
    <row r="19" spans="1:36" ht="20.25" customHeight="1" x14ac:dyDescent="0.2">
      <c r="A19" s="372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3"/>
      <c r="M19" s="373"/>
      <c r="N19" s="373"/>
      <c r="O19" s="373"/>
      <c r="P19" s="373"/>
      <c r="Q19" s="373"/>
      <c r="R19" s="373"/>
      <c r="S19" s="373"/>
      <c r="T19" s="228"/>
      <c r="U19" s="228"/>
      <c r="V19" s="228"/>
      <c r="W19" s="228"/>
      <c r="X19" s="228"/>
      <c r="Y19" s="228"/>
      <c r="Z19" s="235"/>
      <c r="AA19" s="228"/>
      <c r="AB19" s="103"/>
      <c r="AC19" s="98"/>
      <c r="AD19" s="98"/>
      <c r="AE19" s="98"/>
      <c r="AF19" s="98"/>
      <c r="AG19" s="98"/>
      <c r="AH19" s="98"/>
      <c r="AI19" s="98"/>
      <c r="AJ19" s="98"/>
    </row>
    <row r="20" spans="1:36" ht="20.25" customHeight="1" x14ac:dyDescent="0.2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3"/>
      <c r="M20" s="373"/>
      <c r="N20" s="373"/>
      <c r="O20" s="373"/>
      <c r="P20" s="373"/>
      <c r="Q20" s="373"/>
      <c r="R20" s="373"/>
      <c r="S20" s="373"/>
      <c r="T20" s="228"/>
      <c r="U20" s="228"/>
      <c r="V20" s="228"/>
      <c r="W20" s="228"/>
      <c r="X20" s="228"/>
      <c r="Y20" s="228"/>
      <c r="Z20" s="235"/>
      <c r="AA20" s="228"/>
      <c r="AB20" s="103"/>
      <c r="AC20" s="98"/>
      <c r="AD20" s="98"/>
      <c r="AE20" s="98"/>
      <c r="AF20" s="98"/>
      <c r="AG20" s="98"/>
      <c r="AH20" s="98"/>
      <c r="AI20" s="98"/>
      <c r="AJ20" s="98"/>
    </row>
    <row r="21" spans="1:36" ht="20.25" customHeight="1" x14ac:dyDescent="0.2">
      <c r="A21" s="372"/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3"/>
      <c r="M21" s="373"/>
      <c r="N21" s="373"/>
      <c r="O21" s="373"/>
      <c r="P21" s="373"/>
      <c r="Q21" s="373"/>
      <c r="R21" s="373"/>
      <c r="S21" s="373"/>
      <c r="T21" s="228"/>
      <c r="U21" s="228"/>
      <c r="V21" s="228"/>
      <c r="W21" s="228"/>
      <c r="X21" s="228"/>
      <c r="Y21" s="228"/>
      <c r="Z21" s="235"/>
      <c r="AA21" s="228"/>
      <c r="AB21" s="103"/>
      <c r="AC21" s="98"/>
      <c r="AD21" s="98"/>
      <c r="AE21" s="98"/>
      <c r="AF21" s="98"/>
      <c r="AG21" s="98"/>
      <c r="AH21" s="98"/>
      <c r="AI21" s="98"/>
      <c r="AJ21" s="98"/>
    </row>
    <row r="22" spans="1:36" ht="20.25" customHeight="1" x14ac:dyDescent="0.2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3"/>
      <c r="M22" s="373"/>
      <c r="N22" s="373"/>
      <c r="O22" s="373"/>
      <c r="P22" s="373"/>
      <c r="Q22" s="373"/>
      <c r="R22" s="373"/>
      <c r="S22" s="373"/>
      <c r="T22" s="228"/>
      <c r="U22" s="228"/>
      <c r="V22" s="228"/>
      <c r="W22" s="228"/>
      <c r="X22" s="228"/>
      <c r="Y22" s="228"/>
      <c r="Z22" s="235"/>
      <c r="AA22" s="228"/>
      <c r="AB22" s="103"/>
      <c r="AC22" s="98"/>
      <c r="AD22" s="98"/>
      <c r="AE22" s="98"/>
      <c r="AF22" s="98"/>
      <c r="AG22" s="98"/>
      <c r="AH22" s="98"/>
      <c r="AI22" s="98"/>
      <c r="AJ22" s="98"/>
    </row>
    <row r="23" spans="1:36" ht="20.25" customHeight="1" x14ac:dyDescent="0.2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3"/>
      <c r="M23" s="373"/>
      <c r="N23" s="373"/>
      <c r="O23" s="373"/>
      <c r="P23" s="373"/>
      <c r="Q23" s="373"/>
      <c r="R23" s="373"/>
      <c r="S23" s="373"/>
      <c r="T23" s="228"/>
      <c r="U23" s="228"/>
      <c r="V23" s="228"/>
      <c r="W23" s="228"/>
      <c r="X23" s="228"/>
      <c r="Y23" s="228"/>
      <c r="Z23" s="235"/>
      <c r="AA23" s="228"/>
      <c r="AB23" s="103"/>
      <c r="AC23" s="98"/>
      <c r="AD23" s="98"/>
      <c r="AE23" s="98"/>
      <c r="AF23" s="98"/>
      <c r="AG23" s="98"/>
      <c r="AH23" s="98"/>
      <c r="AI23" s="98"/>
      <c r="AJ23" s="98"/>
    </row>
    <row r="24" spans="1:36" ht="20.25" customHeight="1" x14ac:dyDescent="0.2">
      <c r="A24" s="372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3"/>
      <c r="M24" s="373"/>
      <c r="N24" s="373"/>
      <c r="O24" s="373"/>
      <c r="P24" s="373"/>
      <c r="Q24" s="373"/>
      <c r="R24" s="373"/>
      <c r="S24" s="373"/>
      <c r="T24" s="228"/>
      <c r="U24" s="228"/>
      <c r="V24" s="228"/>
      <c r="W24" s="228"/>
      <c r="X24" s="228"/>
      <c r="Y24" s="228"/>
      <c r="Z24" s="235"/>
      <c r="AA24" s="228"/>
      <c r="AB24" s="103"/>
      <c r="AC24" s="98"/>
      <c r="AD24" s="98"/>
      <c r="AE24" s="98"/>
      <c r="AF24" s="98"/>
      <c r="AG24" s="98"/>
      <c r="AH24" s="98"/>
      <c r="AI24" s="98"/>
      <c r="AJ24" s="98"/>
    </row>
    <row r="25" spans="1:36" ht="20.25" customHeight="1" x14ac:dyDescent="0.2">
      <c r="A25" s="372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3"/>
      <c r="M25" s="373"/>
      <c r="N25" s="373"/>
      <c r="O25" s="373"/>
      <c r="P25" s="373"/>
      <c r="Q25" s="373"/>
      <c r="R25" s="373"/>
      <c r="S25" s="373"/>
      <c r="T25" s="228"/>
      <c r="U25" s="228"/>
      <c r="V25" s="228"/>
      <c r="W25" s="228"/>
      <c r="X25" s="228"/>
      <c r="Y25" s="228"/>
      <c r="Z25" s="235"/>
      <c r="AA25" s="228"/>
      <c r="AB25" s="103"/>
      <c r="AC25" s="98"/>
      <c r="AD25" s="98"/>
      <c r="AE25" s="98"/>
      <c r="AF25" s="98"/>
      <c r="AG25" s="98"/>
      <c r="AH25" s="98"/>
      <c r="AI25" s="98"/>
      <c r="AJ25" s="98"/>
    </row>
    <row r="26" spans="1:36" ht="20.25" customHeight="1" x14ac:dyDescent="0.2">
      <c r="A26" s="372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3"/>
      <c r="M26" s="373"/>
      <c r="N26" s="373"/>
      <c r="O26" s="373"/>
      <c r="P26" s="373"/>
      <c r="Q26" s="373"/>
      <c r="R26" s="373"/>
      <c r="S26" s="373"/>
      <c r="T26" s="228"/>
      <c r="U26" s="228"/>
      <c r="V26" s="228"/>
      <c r="W26" s="228"/>
      <c r="X26" s="228"/>
      <c r="Y26" s="228"/>
      <c r="Z26" s="235"/>
      <c r="AA26" s="228"/>
      <c r="AB26" s="103"/>
      <c r="AC26" s="98"/>
      <c r="AD26" s="98"/>
      <c r="AE26" s="98"/>
      <c r="AF26" s="98"/>
      <c r="AG26" s="98"/>
      <c r="AH26" s="98"/>
      <c r="AI26" s="98"/>
      <c r="AJ26" s="98"/>
    </row>
    <row r="27" spans="1:36" ht="20.25" customHeight="1" x14ac:dyDescent="0.2">
      <c r="A27" s="372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3"/>
      <c r="M27" s="373"/>
      <c r="N27" s="373"/>
      <c r="O27" s="373"/>
      <c r="P27" s="373"/>
      <c r="Q27" s="373"/>
      <c r="R27" s="373"/>
      <c r="S27" s="373"/>
      <c r="T27" s="228"/>
      <c r="U27" s="228"/>
      <c r="V27" s="228"/>
      <c r="W27" s="228"/>
      <c r="X27" s="228"/>
      <c r="Y27" s="228"/>
      <c r="Z27" s="235"/>
      <c r="AA27" s="228"/>
      <c r="AB27" s="103"/>
      <c r="AC27" s="98"/>
      <c r="AD27" s="98"/>
      <c r="AE27" s="98"/>
      <c r="AF27" s="98"/>
      <c r="AG27" s="98"/>
      <c r="AH27" s="98"/>
      <c r="AI27" s="98"/>
      <c r="AJ27" s="98"/>
    </row>
    <row r="28" spans="1:36" ht="20.25" customHeight="1" x14ac:dyDescent="0.2">
      <c r="A28" s="372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3"/>
      <c r="M28" s="373"/>
      <c r="N28" s="373"/>
      <c r="O28" s="373"/>
      <c r="P28" s="373"/>
      <c r="Q28" s="373"/>
      <c r="R28" s="373"/>
      <c r="S28" s="373"/>
      <c r="T28" s="228"/>
      <c r="U28" s="228"/>
      <c r="V28" s="228"/>
      <c r="W28" s="228"/>
      <c r="X28" s="228"/>
      <c r="Y28" s="228"/>
      <c r="Z28" s="235"/>
      <c r="AA28" s="228"/>
      <c r="AB28" s="103"/>
      <c r="AC28" s="98"/>
      <c r="AD28" s="98"/>
      <c r="AE28" s="98"/>
      <c r="AF28" s="98"/>
      <c r="AG28" s="98"/>
      <c r="AH28" s="98"/>
      <c r="AI28" s="98"/>
      <c r="AJ28" s="98"/>
    </row>
    <row r="29" spans="1:36" ht="20.25" customHeight="1" x14ac:dyDescent="0.2">
      <c r="A29" s="372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3"/>
      <c r="M29" s="373"/>
      <c r="N29" s="373"/>
      <c r="O29" s="373"/>
      <c r="P29" s="373"/>
      <c r="Q29" s="373"/>
      <c r="R29" s="373"/>
      <c r="S29" s="373"/>
      <c r="T29" s="228"/>
      <c r="U29" s="228"/>
      <c r="V29" s="228"/>
      <c r="W29" s="228"/>
      <c r="X29" s="228"/>
      <c r="Y29" s="228"/>
      <c r="Z29" s="235"/>
      <c r="AA29" s="228"/>
      <c r="AB29" s="103"/>
      <c r="AC29" s="98"/>
      <c r="AD29" s="98"/>
      <c r="AE29" s="98"/>
      <c r="AF29" s="98"/>
      <c r="AG29" s="98"/>
      <c r="AH29" s="98"/>
      <c r="AI29" s="98"/>
      <c r="AJ29" s="98"/>
    </row>
    <row r="30" spans="1:36" ht="20.25" customHeight="1" x14ac:dyDescent="0.2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3"/>
      <c r="M30" s="373"/>
      <c r="N30" s="373"/>
      <c r="O30" s="373"/>
      <c r="P30" s="373"/>
      <c r="Q30" s="373"/>
      <c r="R30" s="373"/>
      <c r="S30" s="373"/>
      <c r="T30" s="228"/>
      <c r="U30" s="228"/>
      <c r="V30" s="228"/>
      <c r="W30" s="228"/>
      <c r="X30" s="228"/>
      <c r="Y30" s="228"/>
      <c r="Z30" s="235"/>
      <c r="AA30" s="228"/>
      <c r="AB30" s="103"/>
      <c r="AC30" s="98"/>
      <c r="AD30" s="98"/>
      <c r="AE30" s="98"/>
      <c r="AF30" s="98"/>
      <c r="AG30" s="98"/>
      <c r="AH30" s="98"/>
      <c r="AI30" s="98"/>
      <c r="AJ30" s="98"/>
    </row>
    <row r="31" spans="1:36" ht="20.25" customHeight="1" x14ac:dyDescent="0.2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3"/>
      <c r="M31" s="373"/>
      <c r="N31" s="373"/>
      <c r="O31" s="373"/>
      <c r="P31" s="373"/>
      <c r="Q31" s="373"/>
      <c r="R31" s="373"/>
      <c r="S31" s="373"/>
      <c r="T31" s="228"/>
      <c r="U31" s="228"/>
      <c r="V31" s="228"/>
      <c r="W31" s="228"/>
      <c r="X31" s="228"/>
      <c r="Y31" s="228"/>
      <c r="Z31" s="235"/>
      <c r="AA31" s="228"/>
      <c r="AB31" s="103"/>
      <c r="AC31" s="98"/>
      <c r="AD31" s="98"/>
      <c r="AE31" s="98"/>
      <c r="AF31" s="98"/>
      <c r="AG31" s="98"/>
      <c r="AH31" s="98"/>
      <c r="AI31" s="98"/>
      <c r="AJ31" s="98"/>
    </row>
    <row r="32" spans="1:36" ht="20.25" customHeight="1" x14ac:dyDescent="0.2">
      <c r="A32" s="372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3"/>
      <c r="M32" s="373"/>
      <c r="N32" s="373"/>
      <c r="O32" s="373"/>
      <c r="P32" s="373"/>
      <c r="Q32" s="373"/>
      <c r="R32" s="373"/>
      <c r="S32" s="373"/>
      <c r="T32" s="228"/>
      <c r="U32" s="228"/>
      <c r="V32" s="228"/>
      <c r="W32" s="228"/>
      <c r="X32" s="228"/>
      <c r="Y32" s="228"/>
      <c r="Z32" s="235"/>
      <c r="AA32" s="228"/>
      <c r="AB32" s="103"/>
      <c r="AC32" s="98"/>
      <c r="AD32" s="98"/>
      <c r="AE32" s="98"/>
      <c r="AF32" s="98"/>
      <c r="AG32" s="98"/>
      <c r="AH32" s="98"/>
      <c r="AI32" s="98"/>
      <c r="AJ32" s="98"/>
    </row>
    <row r="33" spans="1:36" ht="20.25" customHeight="1" x14ac:dyDescent="0.2">
      <c r="A33" s="372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3"/>
      <c r="M33" s="373"/>
      <c r="N33" s="373"/>
      <c r="O33" s="373"/>
      <c r="P33" s="373"/>
      <c r="Q33" s="373"/>
      <c r="R33" s="373"/>
      <c r="S33" s="373"/>
      <c r="T33" s="228"/>
      <c r="U33" s="228"/>
      <c r="V33" s="228"/>
      <c r="W33" s="228"/>
      <c r="X33" s="228"/>
      <c r="Y33" s="228"/>
      <c r="Z33" s="235"/>
      <c r="AA33" s="228"/>
      <c r="AB33" s="103"/>
      <c r="AC33" s="98"/>
      <c r="AD33" s="98"/>
      <c r="AE33" s="98"/>
      <c r="AF33" s="98"/>
      <c r="AG33" s="98"/>
      <c r="AH33" s="98"/>
      <c r="AI33" s="98"/>
      <c r="AJ33" s="98"/>
    </row>
    <row r="34" spans="1:36" ht="20.25" customHeight="1" x14ac:dyDescent="0.2">
      <c r="A34" s="372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3"/>
      <c r="M34" s="373"/>
      <c r="N34" s="373"/>
      <c r="O34" s="373"/>
      <c r="P34" s="373"/>
      <c r="Q34" s="373"/>
      <c r="R34" s="373"/>
      <c r="S34" s="373"/>
      <c r="T34" s="228"/>
      <c r="U34" s="228"/>
      <c r="V34" s="228"/>
      <c r="W34" s="228"/>
      <c r="X34" s="228"/>
      <c r="Y34" s="228"/>
      <c r="Z34" s="235"/>
      <c r="AA34" s="228"/>
      <c r="AB34" s="103"/>
      <c r="AC34" s="98"/>
      <c r="AD34" s="98"/>
      <c r="AE34" s="98"/>
      <c r="AF34" s="98"/>
      <c r="AG34" s="98"/>
      <c r="AH34" s="98"/>
      <c r="AI34" s="98"/>
      <c r="AJ34" s="98"/>
    </row>
    <row r="35" spans="1:36" ht="20.25" customHeight="1" x14ac:dyDescent="0.2">
      <c r="A35" s="372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3"/>
      <c r="M35" s="373"/>
      <c r="N35" s="373"/>
      <c r="O35" s="373"/>
      <c r="P35" s="373"/>
      <c r="Q35" s="373"/>
      <c r="R35" s="373"/>
      <c r="S35" s="373"/>
      <c r="T35" s="228"/>
      <c r="U35" s="228"/>
      <c r="V35" s="228"/>
      <c r="W35" s="228"/>
      <c r="X35" s="228"/>
      <c r="Y35" s="228"/>
      <c r="Z35" s="235"/>
      <c r="AA35" s="228"/>
      <c r="AB35" s="103"/>
      <c r="AC35" s="98"/>
      <c r="AD35" s="98"/>
      <c r="AE35" s="98"/>
      <c r="AF35" s="98"/>
      <c r="AG35" s="98"/>
      <c r="AH35" s="98"/>
      <c r="AI35" s="98"/>
      <c r="AJ35" s="98"/>
    </row>
    <row r="36" spans="1:36" ht="20.25" customHeight="1" x14ac:dyDescent="0.2">
      <c r="A36" s="372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3"/>
      <c r="M36" s="373"/>
      <c r="N36" s="373"/>
      <c r="O36" s="373"/>
      <c r="P36" s="373"/>
      <c r="Q36" s="373"/>
      <c r="R36" s="373"/>
      <c r="S36" s="373"/>
      <c r="T36" s="228"/>
      <c r="U36" s="228"/>
      <c r="V36" s="228"/>
      <c r="W36" s="228"/>
      <c r="X36" s="228"/>
      <c r="Y36" s="228"/>
      <c r="Z36" s="235"/>
      <c r="AA36" s="228"/>
      <c r="AB36" s="103"/>
      <c r="AC36" s="98"/>
      <c r="AD36" s="98"/>
      <c r="AE36" s="98"/>
      <c r="AF36" s="98"/>
      <c r="AG36" s="98"/>
      <c r="AH36" s="98"/>
      <c r="AI36" s="98"/>
      <c r="AJ36" s="98"/>
    </row>
    <row r="37" spans="1:3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</sheetData>
  <sheetProtection sheet="1" objects="1" scenarios="1" selectLockedCells="1"/>
  <mergeCells count="126">
    <mergeCell ref="Z4:AA4"/>
    <mergeCell ref="B5:G5"/>
    <mergeCell ref="H5:N5"/>
    <mergeCell ref="O5:S5"/>
    <mergeCell ref="U5:V5"/>
    <mergeCell ref="W5:Y5"/>
    <mergeCell ref="Z5:AA5"/>
    <mergeCell ref="B1:S1"/>
    <mergeCell ref="B2:I2"/>
    <mergeCell ref="J2:S2"/>
    <mergeCell ref="U2:V2"/>
    <mergeCell ref="W2:Y2"/>
    <mergeCell ref="B3:I3"/>
    <mergeCell ref="J3:S3"/>
    <mergeCell ref="J6:R6"/>
    <mergeCell ref="B7:G7"/>
    <mergeCell ref="H7:S7"/>
    <mergeCell ref="A10:B10"/>
    <mergeCell ref="C10:S11"/>
    <mergeCell ref="T10:T12"/>
    <mergeCell ref="B4:G4"/>
    <mergeCell ref="H4:N4"/>
    <mergeCell ref="O4:S4"/>
    <mergeCell ref="U10:Y11"/>
    <mergeCell ref="Z10:AA10"/>
    <mergeCell ref="AC10:AJ10"/>
    <mergeCell ref="A12:B12"/>
    <mergeCell ref="C12:K12"/>
    <mergeCell ref="L12:O12"/>
    <mergeCell ref="P12:S12"/>
    <mergeCell ref="A14:B14"/>
    <mergeCell ref="C14:K14"/>
    <mergeCell ref="L14:O14"/>
    <mergeCell ref="P14:S14"/>
    <mergeCell ref="A13:B13"/>
    <mergeCell ref="C13:K13"/>
    <mergeCell ref="L13:O13"/>
    <mergeCell ref="P13:S13"/>
    <mergeCell ref="A16:B16"/>
    <mergeCell ref="C16:K16"/>
    <mergeCell ref="L16:O16"/>
    <mergeCell ref="P16:S16"/>
    <mergeCell ref="A15:B15"/>
    <mergeCell ref="C15:K15"/>
    <mergeCell ref="L15:O15"/>
    <mergeCell ref="P15:S15"/>
    <mergeCell ref="A18:B18"/>
    <mergeCell ref="C18:K18"/>
    <mergeCell ref="L18:O18"/>
    <mergeCell ref="P18:S18"/>
    <mergeCell ref="A17:B17"/>
    <mergeCell ref="C17:K17"/>
    <mergeCell ref="L17:O17"/>
    <mergeCell ref="P17:S17"/>
    <mergeCell ref="A20:B20"/>
    <mergeCell ref="C20:K20"/>
    <mergeCell ref="L20:O20"/>
    <mergeCell ref="P20:S20"/>
    <mergeCell ref="A19:B19"/>
    <mergeCell ref="C19:K19"/>
    <mergeCell ref="L19:O19"/>
    <mergeCell ref="P19:S19"/>
    <mergeCell ref="A22:B22"/>
    <mergeCell ref="C22:K22"/>
    <mergeCell ref="L22:O22"/>
    <mergeCell ref="P22:S22"/>
    <mergeCell ref="A21:B21"/>
    <mergeCell ref="C21:K21"/>
    <mergeCell ref="L21:O21"/>
    <mergeCell ref="P21:S21"/>
    <mergeCell ref="A24:B24"/>
    <mergeCell ref="C24:K24"/>
    <mergeCell ref="L24:O24"/>
    <mergeCell ref="P24:S24"/>
    <mergeCell ref="A23:B23"/>
    <mergeCell ref="C23:K23"/>
    <mergeCell ref="L23:O23"/>
    <mergeCell ref="P23:S23"/>
    <mergeCell ref="A26:B26"/>
    <mergeCell ref="C26:K26"/>
    <mergeCell ref="L26:O26"/>
    <mergeCell ref="P26:S26"/>
    <mergeCell ref="A25:B25"/>
    <mergeCell ref="C25:K25"/>
    <mergeCell ref="L25:O25"/>
    <mergeCell ref="P25:S25"/>
    <mergeCell ref="A28:B28"/>
    <mergeCell ref="C28:K28"/>
    <mergeCell ref="L28:O28"/>
    <mergeCell ref="P28:S28"/>
    <mergeCell ref="A27:B27"/>
    <mergeCell ref="C27:K27"/>
    <mergeCell ref="L27:O27"/>
    <mergeCell ref="P27:S27"/>
    <mergeCell ref="A30:B30"/>
    <mergeCell ref="C30:K30"/>
    <mergeCell ref="L30:O30"/>
    <mergeCell ref="P30:S30"/>
    <mergeCell ref="A29:B29"/>
    <mergeCell ref="C29:K29"/>
    <mergeCell ref="L29:O29"/>
    <mergeCell ref="P29:S29"/>
    <mergeCell ref="A31:B31"/>
    <mergeCell ref="C31:K31"/>
    <mergeCell ref="L31:O31"/>
    <mergeCell ref="P31:S31"/>
    <mergeCell ref="A34:B34"/>
    <mergeCell ref="C34:K34"/>
    <mergeCell ref="L34:O34"/>
    <mergeCell ref="P34:S34"/>
    <mergeCell ref="A33:B33"/>
    <mergeCell ref="C33:K33"/>
    <mergeCell ref="L33:O33"/>
    <mergeCell ref="P33:S33"/>
    <mergeCell ref="A36:B36"/>
    <mergeCell ref="C36:K36"/>
    <mergeCell ref="L36:O36"/>
    <mergeCell ref="P36:S36"/>
    <mergeCell ref="A35:B35"/>
    <mergeCell ref="C35:K35"/>
    <mergeCell ref="L35:O35"/>
    <mergeCell ref="P35:S35"/>
    <mergeCell ref="A32:B32"/>
    <mergeCell ref="C32:K32"/>
    <mergeCell ref="L32:O32"/>
    <mergeCell ref="P32:S32"/>
  </mergeCells>
  <conditionalFormatting sqref="U5">
    <cfRule type="cellIs" dxfId="3" priority="2" operator="notEqual">
      <formula>0</formula>
    </cfRule>
  </conditionalFormatting>
  <conditionalFormatting sqref="Z5">
    <cfRule type="cellIs" dxfId="2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 alignWithMargins="0">
    <oddFooter>&amp;L&amp;F
&amp;D&amp;C      &amp;RBaumer
Frauenfeld, Switzerland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N94"/>
  <sheetViews>
    <sheetView zoomScaleNormal="100" zoomScalePageLayoutView="85" workbookViewId="0">
      <selection activeCell="T13" sqref="T13"/>
    </sheetView>
  </sheetViews>
  <sheetFormatPr baseColWidth="10" defaultColWidth="11.28515625" defaultRowHeight="12.75" x14ac:dyDescent="0.2"/>
  <cols>
    <col min="1" max="1" width="1.28515625" customWidth="1"/>
    <col min="2" max="2" width="3.7109375" customWidth="1"/>
    <col min="3" max="3" width="5.28515625" customWidth="1"/>
    <col min="4" max="14" width="2.7109375" customWidth="1"/>
    <col min="15" max="15" width="3.28515625" customWidth="1"/>
    <col min="16" max="18" width="2.7109375" customWidth="1"/>
    <col min="19" max="19" width="1.7109375" customWidth="1"/>
    <col min="20" max="20" width="18.28515625" bestFit="1" customWidth="1"/>
    <col min="21" max="24" width="2.85546875" customWidth="1"/>
    <col min="25" max="25" width="3.7109375" customWidth="1"/>
    <col min="26" max="35" width="2.85546875" customWidth="1"/>
    <col min="36" max="38" width="2.7109375" customWidth="1"/>
    <col min="39" max="39" width="3.85546875" customWidth="1"/>
    <col min="40" max="40" width="2.7109375" style="2" customWidth="1"/>
    <col min="41" max="16384" width="11.28515625" style="2"/>
  </cols>
  <sheetData>
    <row r="1" spans="1:40" s="15" customFormat="1" ht="15.75" x14ac:dyDescent="0.25">
      <c r="A1" s="63"/>
      <c r="B1" s="402" t="str">
        <f>IF('Cover Sheet - Deckblatt'!$AT$1=1,"Attachments","Anlagen")</f>
        <v>Attachments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72"/>
      <c r="U1" s="17"/>
      <c r="V1" s="61"/>
      <c r="W1" s="61"/>
      <c r="X1" s="17"/>
      <c r="Y1" s="61"/>
      <c r="Z1" s="61"/>
      <c r="AA1" s="17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94">
        <f>+'Cover Sheet - Deckblatt'!AT1</f>
        <v>1</v>
      </c>
    </row>
    <row r="2" spans="1:40" ht="13.15" customHeight="1" x14ac:dyDescent="0.2">
      <c r="A2" s="10"/>
      <c r="B2" s="407" t="str">
        <f>IF('Cover Sheet - Deckblatt'!$AT$1=1,"ID Number (DUNS):","Kennnummer (DUNS):")</f>
        <v>ID Number (DUNS):</v>
      </c>
      <c r="C2" s="408"/>
      <c r="D2" s="408"/>
      <c r="E2" s="408"/>
      <c r="F2" s="408"/>
      <c r="G2" s="408"/>
      <c r="H2" s="408"/>
      <c r="I2" s="408"/>
      <c r="J2" s="409" t="str">
        <f>IF('Cover Sheet - Deckblatt'!I37="","",'Cover Sheet - Deckblatt'!I37)</f>
        <v/>
      </c>
      <c r="K2" s="409"/>
      <c r="L2" s="409"/>
      <c r="M2" s="409"/>
      <c r="N2" s="409"/>
      <c r="O2" s="409"/>
      <c r="P2" s="409"/>
      <c r="Q2" s="409"/>
      <c r="R2" s="409"/>
      <c r="S2" s="410"/>
      <c r="T2" s="10"/>
      <c r="U2" s="386" t="str">
        <f>IF('Cover Sheet - Deckblatt'!$AT$1=1,"Report No.:","Berichts- Nr:")</f>
        <v>Report No.:</v>
      </c>
      <c r="V2" s="387"/>
      <c r="W2" s="387"/>
      <c r="X2" s="387"/>
      <c r="Y2" s="388" t="str">
        <f>IF('Cover Sheet - Deckblatt'!AG32="","",'Cover Sheet - Deckblatt'!AG32)</f>
        <v/>
      </c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205"/>
      <c r="AN2" s="14"/>
    </row>
    <row r="3" spans="1:40" ht="13.15" customHeight="1" x14ac:dyDescent="0.2">
      <c r="A3" s="10"/>
      <c r="B3" s="411" t="str">
        <f>IF('Cover Sheet - Deckblatt'!$AT$1=1,"Part name:","Benennung:")</f>
        <v>Part name:</v>
      </c>
      <c r="C3" s="313"/>
      <c r="D3" s="313"/>
      <c r="E3" s="313"/>
      <c r="F3" s="313"/>
      <c r="G3" s="313"/>
      <c r="H3" s="313"/>
      <c r="I3" s="313"/>
      <c r="J3" s="333" t="str">
        <f>IF('Cover Sheet - Deckblatt'!I33="","",'Cover Sheet - Deckblatt'!I33)</f>
        <v/>
      </c>
      <c r="K3" s="333"/>
      <c r="L3" s="333"/>
      <c r="M3" s="333"/>
      <c r="N3" s="333"/>
      <c r="O3" s="333"/>
      <c r="P3" s="333"/>
      <c r="Q3" s="333"/>
      <c r="R3" s="333"/>
      <c r="S3" s="412"/>
      <c r="T3" s="75"/>
      <c r="U3" s="206"/>
      <c r="V3" s="187"/>
      <c r="W3" s="50"/>
      <c r="X3" s="50"/>
      <c r="Y3" s="50"/>
      <c r="Z3" s="50"/>
      <c r="AA3" s="50"/>
      <c r="AB3" s="50"/>
      <c r="AC3" s="403" t="str">
        <f>IF('Cover Sheet - Deckblatt'!AE33="","",'Cover Sheet - Deckblatt'!AE33)</f>
        <v/>
      </c>
      <c r="AD3" s="403"/>
      <c r="AE3" s="403"/>
      <c r="AF3" s="403"/>
      <c r="AG3" s="403"/>
      <c r="AH3" s="403"/>
      <c r="AI3" s="314"/>
      <c r="AJ3" s="314"/>
      <c r="AK3" s="314"/>
      <c r="AL3" s="403" t="str">
        <f>IF('Cover Sheet - Deckblatt'!AP33="","",'Cover Sheet - Deckblatt'!AP33)</f>
        <v/>
      </c>
      <c r="AM3" s="404"/>
      <c r="AN3" s="14"/>
    </row>
    <row r="4" spans="1:40" s="3" customFormat="1" ht="13.15" customHeight="1" x14ac:dyDescent="0.2">
      <c r="A4" s="10"/>
      <c r="B4" s="421" t="str">
        <f>IF('Cover Sheet - Deckblatt'!$AT$1=1,"Part Number:","Artikelnummer:")</f>
        <v>Part Number:</v>
      </c>
      <c r="C4" s="257"/>
      <c r="D4" s="257"/>
      <c r="E4" s="257"/>
      <c r="F4" s="257"/>
      <c r="G4" s="257"/>
      <c r="H4" s="257" t="str">
        <f>IF('Cover Sheet - Deckblatt'!$AT$1=1,"Drawing Number:","Zeichnungsnummer:")</f>
        <v>Drawing Number:</v>
      </c>
      <c r="I4" s="257"/>
      <c r="J4" s="257"/>
      <c r="K4" s="257"/>
      <c r="L4" s="257"/>
      <c r="M4" s="257"/>
      <c r="N4" s="257"/>
      <c r="O4" s="257" t="str">
        <f>IF('Cover Sheet - Deckblatt'!$AT$1=1,"Version/Date:","Stand/Datum:")</f>
        <v>Version/Date:</v>
      </c>
      <c r="P4" s="257"/>
      <c r="Q4" s="257"/>
      <c r="R4" s="257"/>
      <c r="S4" s="422"/>
      <c r="T4" s="10"/>
      <c r="U4" s="419" t="str">
        <f>IF('Cover Sheet - Deckblatt'!$AT$1=1,"Goods Receipt Number:","Wareneingangsnummer:")</f>
        <v>Goods Receipt Number:</v>
      </c>
      <c r="V4" s="286"/>
      <c r="W4" s="286"/>
      <c r="X4" s="286"/>
      <c r="Y4" s="286"/>
      <c r="Z4" s="286"/>
      <c r="AA4" s="286"/>
      <c r="AB4" s="286" t="str">
        <f>IF('Cover Sheet - Deckblatt'!$AT$1=1,"Order Number:","Bestellnummer:")</f>
        <v>Order Number:</v>
      </c>
      <c r="AC4" s="286"/>
      <c r="AD4" s="286"/>
      <c r="AE4" s="286"/>
      <c r="AF4" s="286"/>
      <c r="AG4" s="286"/>
      <c r="AH4" s="286"/>
      <c r="AI4" s="286" t="str">
        <f>IF('Cover Sheet - Deckblatt'!$AT$1=1,"Date:","Datum:")</f>
        <v>Date:</v>
      </c>
      <c r="AJ4" s="286"/>
      <c r="AK4" s="286"/>
      <c r="AL4" s="286"/>
      <c r="AM4" s="420"/>
      <c r="AN4" s="92"/>
    </row>
    <row r="5" spans="1:40" s="4" customFormat="1" ht="13.15" customHeight="1" x14ac:dyDescent="0.2">
      <c r="A5" s="76"/>
      <c r="B5" s="413" t="str">
        <f>IF('Cover Sheet - Deckblatt'!I34="","",'Cover Sheet - Deckblatt'!I34)</f>
        <v/>
      </c>
      <c r="C5" s="355"/>
      <c r="D5" s="355"/>
      <c r="E5" s="355"/>
      <c r="F5" s="355"/>
      <c r="G5" s="355"/>
      <c r="H5" s="353" t="str">
        <f>IF('Cover Sheet - Deckblatt'!I35="","",'Cover Sheet - Deckblatt'!I35)</f>
        <v/>
      </c>
      <c r="I5" s="353"/>
      <c r="J5" s="353"/>
      <c r="K5" s="353"/>
      <c r="L5" s="353"/>
      <c r="M5" s="353"/>
      <c r="N5" s="353"/>
      <c r="O5" s="350" t="str">
        <f>IF('Cover Sheet - Deckblatt'!I36="","",'Cover Sheet - Deckblatt'!I36)</f>
        <v/>
      </c>
      <c r="P5" s="350"/>
      <c r="Q5" s="350"/>
      <c r="R5" s="350"/>
      <c r="S5" s="405"/>
      <c r="T5" s="74"/>
      <c r="U5" s="385"/>
      <c r="V5" s="361"/>
      <c r="W5" s="361"/>
      <c r="X5" s="361"/>
      <c r="Y5" s="361"/>
      <c r="Z5" s="361"/>
      <c r="AA5" s="361"/>
      <c r="AB5" s="417" t="str">
        <f>IF('Cover Sheet - Deckblatt'!AG38="","",'Cover Sheet - Deckblatt'!AG38)</f>
        <v/>
      </c>
      <c r="AC5" s="417"/>
      <c r="AD5" s="417"/>
      <c r="AE5" s="417"/>
      <c r="AF5" s="417"/>
      <c r="AG5" s="417"/>
      <c r="AH5" s="417"/>
      <c r="AI5" s="385"/>
      <c r="AJ5" s="361"/>
      <c r="AK5" s="361"/>
      <c r="AL5" s="361"/>
      <c r="AM5" s="406"/>
      <c r="AN5" s="93"/>
    </row>
    <row r="6" spans="1:40" ht="3.2" customHeight="1" x14ac:dyDescent="0.2">
      <c r="A6" s="10"/>
      <c r="B6" s="9"/>
      <c r="C6" s="183"/>
      <c r="D6" s="183"/>
      <c r="E6" s="183"/>
      <c r="F6" s="424" t="str">
        <f>IF('Cover Sheet - Deckblatt'!I38="","",'Cover Sheet - Deckblatt'!I38)</f>
        <v/>
      </c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5"/>
      <c r="T6" s="10"/>
      <c r="U6" s="207"/>
      <c r="V6" s="49"/>
      <c r="W6" s="49"/>
      <c r="X6" s="49"/>
      <c r="Y6" s="49"/>
      <c r="Z6" s="49"/>
      <c r="AA6" s="49"/>
      <c r="AB6" s="50"/>
      <c r="AC6" s="49"/>
      <c r="AD6" s="428"/>
      <c r="AE6" s="428"/>
      <c r="AF6" s="428"/>
      <c r="AG6" s="428"/>
      <c r="AH6" s="428"/>
      <c r="AI6" s="428"/>
      <c r="AJ6" s="428"/>
      <c r="AK6" s="428"/>
      <c r="AL6" s="428"/>
      <c r="AM6" s="208"/>
      <c r="AN6" s="14"/>
    </row>
    <row r="7" spans="1:40" ht="13.15" customHeight="1" x14ac:dyDescent="0.2">
      <c r="A7" s="10"/>
      <c r="B7" s="423" t="str">
        <f>IF('Cover Sheet - Deckblatt'!$AT$1=1,"Deliverynote:","Lieferscheinnummer:")</f>
        <v>Deliverynote:</v>
      </c>
      <c r="C7" s="273"/>
      <c r="D7" s="273"/>
      <c r="E7" s="273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7"/>
      <c r="T7" s="10"/>
      <c r="U7" s="414" t="str">
        <f>IF('Cover Sheet - Deckblatt'!$AT$1=1,"PartName:","Benennung:")</f>
        <v>PartName:</v>
      </c>
      <c r="V7" s="415"/>
      <c r="W7" s="415"/>
      <c r="X7" s="416" t="str">
        <f>IF('Cover Sheet - Deckblatt'!AG33="","",'Cover Sheet - Deckblatt'!AG33)</f>
        <v/>
      </c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209"/>
      <c r="AN7" s="14"/>
    </row>
    <row r="8" spans="1:40" s="3" customFormat="1" ht="3.2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76"/>
      <c r="M8" s="76"/>
      <c r="N8" s="76"/>
      <c r="O8" s="76"/>
      <c r="P8" s="76"/>
      <c r="Q8" s="76"/>
      <c r="R8" s="76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92"/>
    </row>
    <row r="9" spans="1:40" s="85" customFormat="1" ht="6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66"/>
    </row>
    <row r="10" spans="1:40" ht="17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66"/>
      <c r="V10" s="68"/>
      <c r="W10" s="66"/>
      <c r="X10" s="66"/>
      <c r="Y10" s="66"/>
      <c r="Z10" s="10"/>
      <c r="AA10" s="418" t="str">
        <f>IF('Cover Sheet - Deckblatt'!$AT$1=1,"Sheet#","Seite")</f>
        <v>Sheet#</v>
      </c>
      <c r="AB10" s="418"/>
      <c r="AC10" s="418"/>
      <c r="AD10" s="418"/>
      <c r="AE10" s="86">
        <f>+'Cover Sheet - Deckblatt'!AO3</f>
        <v>1</v>
      </c>
      <c r="AF10" s="418" t="str">
        <f>IF('Cover Sheet - Deckblatt'!$AT$1=1,"of","von")</f>
        <v>of</v>
      </c>
      <c r="AG10" s="418"/>
      <c r="AH10" s="95"/>
      <c r="AI10" s="87" t="str">
        <f>IF('Cover Sheet - Deckblatt'!$AT$1=1,"Sheets","Seiten")</f>
        <v>Sheets</v>
      </c>
      <c r="AJ10" s="10"/>
      <c r="AK10" s="10"/>
      <c r="AL10" s="10"/>
      <c r="AM10" s="10"/>
      <c r="AN10" s="14"/>
    </row>
    <row r="11" spans="1:40" ht="17.2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4"/>
    </row>
    <row r="12" spans="1:40" ht="17.25" customHeight="1" x14ac:dyDescent="0.2">
      <c r="A12" s="91"/>
      <c r="B12" s="91"/>
      <c r="C12" s="378" t="str">
        <f>IF('Cover Sheet - Deckblatt'!AT1=1,"Requirements","Forderungen")</f>
        <v>Requirements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73" t="str">
        <f>IF($AN$1=1,"Date:","Datum:")</f>
        <v>Date:</v>
      </c>
      <c r="U12" s="378" t="str">
        <f>IF($AN$1=1,"Revision Lvl.:","Änderungsstand:")</f>
        <v>Revision Lvl.:</v>
      </c>
      <c r="V12" s="378"/>
      <c r="W12" s="378"/>
      <c r="X12" s="378"/>
      <c r="Y12" s="378"/>
      <c r="Z12" s="378" t="str">
        <f>IF($AN$1=1,"Type, amount and Marking of Attachment:","Art, Umfang und Kennzeichnung der Anlage:")</f>
        <v>Type, amount and Marking of Attachment:</v>
      </c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14"/>
    </row>
    <row r="13" spans="1:40" s="88" customFormat="1" ht="15" x14ac:dyDescent="0.2">
      <c r="A13" s="10"/>
      <c r="B13" s="212" t="str">
        <f>'Cover Sheet - Deckblatt'!B22</f>
        <v/>
      </c>
      <c r="C13" s="27" t="s">
        <v>28</v>
      </c>
      <c r="D13" s="390" t="str">
        <f>IF($AN$1=1,"Dimensional Check","Geometrie, Maßprüfung")</f>
        <v>Dimensional Check</v>
      </c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96"/>
      <c r="U13" s="400"/>
      <c r="V13" s="400"/>
      <c r="W13" s="400"/>
      <c r="X13" s="400"/>
      <c r="Y13" s="400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89"/>
    </row>
    <row r="14" spans="1:40" s="88" customFormat="1" ht="15" x14ac:dyDescent="0.2">
      <c r="A14" s="10"/>
      <c r="B14" s="212" t="str">
        <f>'Cover Sheet - Deckblatt'!B23</f>
        <v/>
      </c>
      <c r="C14" s="27" t="s">
        <v>29</v>
      </c>
      <c r="D14" s="390" t="str">
        <f>IF($AN$1=1,"Functional Test","Funktionsprüfung")</f>
        <v>Functional Test</v>
      </c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96"/>
      <c r="U14" s="400"/>
      <c r="V14" s="400"/>
      <c r="W14" s="400"/>
      <c r="X14" s="400"/>
      <c r="Y14" s="400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89"/>
    </row>
    <row r="15" spans="1:40" s="88" customFormat="1" ht="15" x14ac:dyDescent="0.2">
      <c r="A15" s="10"/>
      <c r="B15" s="212" t="str">
        <f>'Cover Sheet - Deckblatt'!B24</f>
        <v/>
      </c>
      <c r="C15" s="27" t="s">
        <v>30</v>
      </c>
      <c r="D15" s="390" t="str">
        <f>IF($AN$1=1,"Material Test","Werkstoffprüfung")</f>
        <v>Material Test</v>
      </c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96"/>
      <c r="U15" s="400"/>
      <c r="V15" s="400"/>
      <c r="W15" s="400"/>
      <c r="X15" s="400"/>
      <c r="Y15" s="400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89"/>
    </row>
    <row r="16" spans="1:40" s="88" customFormat="1" ht="15" x14ac:dyDescent="0.2">
      <c r="A16" s="10"/>
      <c r="B16" s="212" t="str">
        <f>'Cover Sheet - Deckblatt'!B25</f>
        <v/>
      </c>
      <c r="C16" s="27" t="s">
        <v>31</v>
      </c>
      <c r="D16" s="390" t="str">
        <f>IF($AN$1=1,"Haptics","Haptikprüfung")</f>
        <v>Haptics</v>
      </c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96"/>
      <c r="U16" s="400"/>
      <c r="V16" s="400"/>
      <c r="W16" s="400"/>
      <c r="X16" s="400"/>
      <c r="Y16" s="400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401"/>
      <c r="AN16" s="89"/>
    </row>
    <row r="17" spans="1:40" s="88" customFormat="1" ht="15" x14ac:dyDescent="0.2">
      <c r="A17" s="10"/>
      <c r="B17" s="212" t="str">
        <f>'Cover Sheet - Deckblatt'!B26</f>
        <v/>
      </c>
      <c r="C17" s="27" t="s">
        <v>32</v>
      </c>
      <c r="D17" s="390" t="str">
        <f>IF($AN$1=1,"Acoustics Test","Akustikprüfung")</f>
        <v>Acoustics Test</v>
      </c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96"/>
      <c r="U17" s="400"/>
      <c r="V17" s="400"/>
      <c r="W17" s="400"/>
      <c r="X17" s="400"/>
      <c r="Y17" s="400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89"/>
    </row>
    <row r="18" spans="1:40" s="88" customFormat="1" ht="15" x14ac:dyDescent="0.2">
      <c r="A18" s="10"/>
      <c r="B18" s="212" t="str">
        <f>'Cover Sheet - Deckblatt'!B27</f>
        <v/>
      </c>
      <c r="C18" s="27" t="s">
        <v>33</v>
      </c>
      <c r="D18" s="390" t="str">
        <f>IF($AN$1=1,"Odor Test","Geruchsprüfung")</f>
        <v>Odor Test</v>
      </c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96"/>
      <c r="U18" s="400"/>
      <c r="V18" s="400"/>
      <c r="W18" s="400"/>
      <c r="X18" s="400"/>
      <c r="Y18" s="400"/>
      <c r="Z18" s="401"/>
      <c r="AA18" s="40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89"/>
    </row>
    <row r="19" spans="1:40" s="88" customFormat="1" ht="15" x14ac:dyDescent="0.2">
      <c r="A19" s="10"/>
      <c r="B19" s="212" t="str">
        <f>'Cover Sheet - Deckblatt'!B28</f>
        <v/>
      </c>
      <c r="C19" s="27" t="s">
        <v>34</v>
      </c>
      <c r="D19" s="390" t="str">
        <f>IF($AN$1=1,"Appearance","Aussehensprüfung")</f>
        <v>Appearance</v>
      </c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96"/>
      <c r="U19" s="400"/>
      <c r="V19" s="400"/>
      <c r="W19" s="400"/>
      <c r="X19" s="400"/>
      <c r="Y19" s="400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89"/>
    </row>
    <row r="20" spans="1:40" s="88" customFormat="1" ht="15" x14ac:dyDescent="0.2">
      <c r="A20" s="10"/>
      <c r="B20" s="212" t="str">
        <f>'Cover Sheet - Deckblatt'!B29</f>
        <v/>
      </c>
      <c r="C20" s="27" t="s">
        <v>35</v>
      </c>
      <c r="D20" s="390" t="str">
        <f>IF($AN$1=1,"Surface Check","Oberflächenprüfung")</f>
        <v>Surface Check</v>
      </c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96"/>
      <c r="U20" s="400"/>
      <c r="V20" s="400"/>
      <c r="W20" s="400"/>
      <c r="X20" s="400"/>
      <c r="Y20" s="400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89"/>
    </row>
    <row r="21" spans="1:40" s="88" customFormat="1" ht="15" x14ac:dyDescent="0.2">
      <c r="A21" s="90"/>
      <c r="B21" s="212" t="str">
        <f>'Cover Sheet - Deckblatt'!K22</f>
        <v/>
      </c>
      <c r="C21" s="27" t="s">
        <v>36</v>
      </c>
      <c r="D21" s="390" t="str">
        <f>IF($AN$1=1,"EMV Test","EMV - Prüfung")</f>
        <v>EMV Test</v>
      </c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97"/>
      <c r="U21" s="400"/>
      <c r="V21" s="400"/>
      <c r="W21" s="400"/>
      <c r="X21" s="400"/>
      <c r="Y21" s="400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89"/>
    </row>
    <row r="22" spans="1:40" s="88" customFormat="1" ht="15" x14ac:dyDescent="0.2">
      <c r="A22" s="90"/>
      <c r="B22" s="212" t="str">
        <f>'Cover Sheet - Deckblatt'!K23</f>
        <v/>
      </c>
      <c r="C22" s="27" t="s">
        <v>37</v>
      </c>
      <c r="D22" s="390" t="str">
        <f>IF($AN$1=1,"Reliability Test","Zuverlässigkeitsprüfung")</f>
        <v>Reliability Test</v>
      </c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97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89"/>
    </row>
    <row r="23" spans="1:40" s="88" customFormat="1" ht="15" x14ac:dyDescent="0.2">
      <c r="A23" s="90"/>
      <c r="B23" s="212" t="str">
        <f>'Cover Sheet - Deckblatt'!K24</f>
        <v/>
      </c>
      <c r="C23" s="27">
        <v>11</v>
      </c>
      <c r="D23" s="390" t="str">
        <f>IF($AN$1=1,"Design - FMEA","Design - FMEA")</f>
        <v>Design - FMEA</v>
      </c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97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89"/>
    </row>
    <row r="24" spans="1:40" s="88" customFormat="1" ht="15" x14ac:dyDescent="0.2">
      <c r="A24" s="90"/>
      <c r="B24" s="212" t="str">
        <f>'Cover Sheet - Deckblatt'!K25</f>
        <v/>
      </c>
      <c r="C24" s="27">
        <v>12</v>
      </c>
      <c r="D24" s="390" t="str">
        <f>IF($AN$1=1,"Design Release","Konstruktionsfreigabe")</f>
        <v>Design Release</v>
      </c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97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89"/>
    </row>
    <row r="25" spans="1:40" s="88" customFormat="1" ht="15" x14ac:dyDescent="0.2">
      <c r="A25" s="90"/>
      <c r="B25" s="212" t="str">
        <f>'Cover Sheet - Deckblatt'!K26</f>
        <v/>
      </c>
      <c r="C25" s="27">
        <v>13</v>
      </c>
      <c r="D25" s="390" t="str">
        <f>IF($AN$1=1,"Process FMEA","Prozess - FMEA")</f>
        <v>Process FMEA</v>
      </c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97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89"/>
    </row>
    <row r="26" spans="1:40" s="88" customFormat="1" ht="15" x14ac:dyDescent="0.2">
      <c r="A26" s="90"/>
      <c r="B26" s="212" t="str">
        <f>'Cover Sheet - Deckblatt'!K27</f>
        <v/>
      </c>
      <c r="C26" s="27">
        <v>14</v>
      </c>
      <c r="D26" s="390" t="str">
        <f>IF($AN$1=1,"Process Flow Chart","Prozessablaufdiagramm")</f>
        <v>Process Flow Chart</v>
      </c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97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89"/>
    </row>
    <row r="27" spans="1:40" s="88" customFormat="1" ht="15" x14ac:dyDescent="0.2">
      <c r="A27" s="90"/>
      <c r="B27" s="212" t="str">
        <f>'Cover Sheet - Deckblatt'!K28</f>
        <v/>
      </c>
      <c r="C27" s="27">
        <v>15</v>
      </c>
      <c r="D27" s="390" t="str">
        <f>IF($AN$1=1,"Control Plan","Produktionslenkungsplan")</f>
        <v>Control Plan</v>
      </c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97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89"/>
    </row>
    <row r="28" spans="1:40" s="88" customFormat="1" ht="15" x14ac:dyDescent="0.2">
      <c r="A28" s="90"/>
      <c r="B28" s="212" t="str">
        <f>'Cover Sheet - Deckblatt'!K29</f>
        <v/>
      </c>
      <c r="C28" s="27">
        <v>16</v>
      </c>
      <c r="D28" s="390" t="str">
        <f>IF($AN$1=1,"Process Capability Evidence","Prozessfähigkeitsnachweis")</f>
        <v>Process Capability Evidence</v>
      </c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97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89"/>
    </row>
    <row r="29" spans="1:40" s="88" customFormat="1" ht="15" x14ac:dyDescent="0.2">
      <c r="A29" s="90"/>
      <c r="B29" s="212" t="str">
        <f>'Cover Sheet - Deckblatt'!V22</f>
        <v/>
      </c>
      <c r="C29" s="27">
        <v>17</v>
      </c>
      <c r="D29" s="390" t="str">
        <f>IF($AN$1=1,"Inspection and Test Equipment List","Prüfmittelliste")</f>
        <v>Inspection and Test Equipment List</v>
      </c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97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89"/>
    </row>
    <row r="30" spans="1:40" s="88" customFormat="1" ht="15" x14ac:dyDescent="0.2">
      <c r="A30" s="90"/>
      <c r="B30" s="212" t="str">
        <f>'Cover Sheet - Deckblatt'!V23</f>
        <v/>
      </c>
      <c r="C30" s="27">
        <v>18</v>
      </c>
      <c r="D30" s="390" t="str">
        <f>IF($AN$1=1,"Inspection and Test Equipment Capability","Prüfmittelfähigkeitsnachweis")</f>
        <v>Inspection and Test Equipment Capability</v>
      </c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97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89"/>
    </row>
    <row r="31" spans="1:40" s="88" customFormat="1" ht="15" x14ac:dyDescent="0.2">
      <c r="A31" s="90"/>
      <c r="B31" s="212" t="str">
        <f>'Cover Sheet - Deckblatt'!V24</f>
        <v/>
      </c>
      <c r="C31" s="27">
        <v>19</v>
      </c>
      <c r="D31" s="390" t="str">
        <f>IF($AN$1=1,"(EU)-Data Safety Sheet","(EU)-Datensicherheitsblatt")</f>
        <v>(EU)-Data Safety Sheet</v>
      </c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3"/>
      <c r="T31" s="97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89"/>
    </row>
    <row r="32" spans="1:40" s="88" customFormat="1" ht="15" x14ac:dyDescent="0.2">
      <c r="A32" s="90"/>
      <c r="B32" s="212" t="str">
        <f>'Cover Sheet - Deckblatt'!V25</f>
        <v/>
      </c>
      <c r="C32" s="27">
        <v>20</v>
      </c>
      <c r="D32" s="391" t="str">
        <f>IF($AN$1=1,"Material data sheet","Materialdatenblatt")</f>
        <v>Material data sheet</v>
      </c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2"/>
      <c r="T32" s="97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89"/>
    </row>
    <row r="33" spans="1:40" s="88" customFormat="1" ht="15" x14ac:dyDescent="0.2">
      <c r="A33" s="90"/>
      <c r="B33" s="212" t="str">
        <f>'Cover Sheet - Deckblatt'!V26</f>
        <v/>
      </c>
      <c r="C33" s="27">
        <v>21</v>
      </c>
      <c r="D33" s="391" t="str">
        <f>IF($AN$1=1,"Packaging","Transportmittel / Verpackung")</f>
        <v>Packaging</v>
      </c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2"/>
      <c r="T33" s="97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89"/>
    </row>
    <row r="34" spans="1:40" s="88" customFormat="1" ht="15" x14ac:dyDescent="0.2">
      <c r="A34" s="90"/>
      <c r="B34" s="212" t="str">
        <f>'Cover Sheet - Deckblatt'!V27</f>
        <v/>
      </c>
      <c r="C34" s="27">
        <v>22</v>
      </c>
      <c r="D34" s="391" t="str">
        <f>IF($AN$1=1,"Certificate","Zertifikate")</f>
        <v>Certificate</v>
      </c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2"/>
      <c r="T34" s="97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89"/>
    </row>
    <row r="35" spans="1:40" s="88" customFormat="1" ht="15" x14ac:dyDescent="0.2">
      <c r="A35" s="90"/>
      <c r="B35" s="212" t="str">
        <f>'Cover Sheet - Deckblatt'!V28</f>
        <v/>
      </c>
      <c r="C35" s="27">
        <v>23</v>
      </c>
      <c r="D35" s="391" t="str">
        <f>IF($AN$1=1,"Process acceptance","Prozessabnahme")</f>
        <v>Process acceptance</v>
      </c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2"/>
      <c r="T35" s="97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89"/>
    </row>
    <row r="36" spans="1:40" s="88" customFormat="1" ht="15" x14ac:dyDescent="0.2">
      <c r="A36" s="90"/>
      <c r="B36" s="212" t="str">
        <f>'Cover Sheet - Deckblatt'!V29</f>
        <v/>
      </c>
      <c r="C36" s="27">
        <v>24</v>
      </c>
      <c r="D36" s="391" t="str">
        <f>IF($AN$1=1,"Others","Sonstiges")</f>
        <v>Others</v>
      </c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2"/>
      <c r="T36" s="97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89"/>
    </row>
    <row r="37" spans="1:40" s="88" customFormat="1" ht="15" x14ac:dyDescent="0.2">
      <c r="A37" s="90"/>
      <c r="B37" s="212" t="str">
        <f>'Cover Sheet - Deckblatt'!AI22</f>
        <v/>
      </c>
      <c r="C37" s="27">
        <v>25</v>
      </c>
      <c r="D37" s="390" t="str">
        <f>IF($AN$1=1,"ALAB","ALAB")</f>
        <v>ALAB</v>
      </c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97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89"/>
    </row>
    <row r="38" spans="1:40" ht="12.75" customHeight="1" x14ac:dyDescent="0.2">
      <c r="A38" s="127"/>
      <c r="B38" s="313" t="str">
        <f>IF($AN$1=1,"Supplier","Lieferant")</f>
        <v>Supplier</v>
      </c>
      <c r="C38" s="313"/>
      <c r="D38" s="313"/>
      <c r="E38" s="313"/>
      <c r="F38" s="313"/>
      <c r="G38" s="313"/>
      <c r="H38" s="313"/>
      <c r="I38" s="313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14"/>
    </row>
    <row r="39" spans="1:40" x14ac:dyDescent="0.2">
      <c r="A39" s="127"/>
      <c r="B39" s="56"/>
      <c r="C39" s="10"/>
      <c r="D39" s="10"/>
      <c r="E39" s="10"/>
      <c r="F39" s="10"/>
      <c r="G39" s="10"/>
      <c r="H39" s="10"/>
      <c r="I39" s="10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14"/>
    </row>
    <row r="40" spans="1:40" x14ac:dyDescent="0.2">
      <c r="A40" s="127"/>
      <c r="B40" s="257" t="str">
        <f>IF($AN$1=1,"Name:","Name:")</f>
        <v>Name:</v>
      </c>
      <c r="C40" s="257"/>
      <c r="D40" s="257"/>
      <c r="E40" s="257"/>
      <c r="F40" s="257"/>
      <c r="G40" s="25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10"/>
      <c r="W40" s="10"/>
      <c r="X40" s="257" t="str">
        <f>IF($AN$1=1,"Comment:","Bemerkung:")</f>
        <v>Comment:</v>
      </c>
      <c r="Y40" s="257"/>
      <c r="Z40" s="257"/>
      <c r="AA40" s="257"/>
      <c r="AB40" s="257"/>
      <c r="AC40" s="257"/>
      <c r="AD40" s="257"/>
      <c r="AE40" s="257"/>
      <c r="AF40" s="315"/>
      <c r="AG40" s="315"/>
      <c r="AH40" s="315"/>
      <c r="AI40" s="315"/>
      <c r="AJ40" s="315"/>
      <c r="AK40" s="315"/>
      <c r="AL40" s="315"/>
      <c r="AM40" s="315"/>
      <c r="AN40" s="14"/>
    </row>
    <row r="41" spans="1:40" x14ac:dyDescent="0.2">
      <c r="A41" s="127"/>
      <c r="B41" s="257" t="str">
        <f>IF($AN$1=1,"Department:","Abteilung:")</f>
        <v>Department:</v>
      </c>
      <c r="C41" s="257"/>
      <c r="D41" s="257"/>
      <c r="E41" s="257"/>
      <c r="F41" s="257"/>
      <c r="G41" s="25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10"/>
      <c r="W41" s="10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14"/>
    </row>
    <row r="42" spans="1:40" x14ac:dyDescent="0.2">
      <c r="A42" s="127"/>
      <c r="B42" s="257" t="str">
        <f>IF($AN$1=1,"Telephone:","Telefon:")</f>
        <v>Telephone:</v>
      </c>
      <c r="C42" s="257"/>
      <c r="D42" s="257"/>
      <c r="E42" s="257"/>
      <c r="F42" s="257"/>
      <c r="G42" s="25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10"/>
      <c r="W42" s="10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14"/>
    </row>
    <row r="43" spans="1:40" x14ac:dyDescent="0.2">
      <c r="A43" s="127"/>
      <c r="B43" s="257" t="str">
        <f>IF($AN$1=1,"Fax:","Fax:")</f>
        <v>Fax:</v>
      </c>
      <c r="C43" s="257"/>
      <c r="D43" s="257"/>
      <c r="E43" s="257"/>
      <c r="F43" s="257"/>
      <c r="G43" s="257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10"/>
      <c r="W43" s="10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398"/>
      <c r="AN43" s="14"/>
    </row>
    <row r="44" spans="1:40" x14ac:dyDescent="0.2">
      <c r="A44" s="127"/>
      <c r="B44" s="257" t="str">
        <f>IF($AN$1=1,"E-Mail:","e-Mail:")</f>
        <v>E-Mail:</v>
      </c>
      <c r="C44" s="257"/>
      <c r="D44" s="257"/>
      <c r="E44" s="257"/>
      <c r="F44" s="257"/>
      <c r="G44" s="257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10"/>
      <c r="W44" s="10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  <c r="AM44" s="398"/>
      <c r="AN44" s="14"/>
    </row>
    <row r="45" spans="1:40" ht="12.75" customHeight="1" x14ac:dyDescent="0.2">
      <c r="A45" s="127"/>
      <c r="B45" s="257" t="str">
        <f>IF($AN$1=1,"Date:","Datum:")</f>
        <v>Date:</v>
      </c>
      <c r="C45" s="257"/>
      <c r="D45" s="257"/>
      <c r="E45" s="257"/>
      <c r="F45" s="394" t="s">
        <v>2</v>
      </c>
      <c r="G45" s="394"/>
      <c r="H45" s="394"/>
      <c r="I45" s="394"/>
      <c r="J45" s="270" t="str">
        <f>IF($AN$1=1,"Signature:","Unterschrift:")</f>
        <v>Signature:</v>
      </c>
      <c r="K45" s="270"/>
      <c r="L45" s="270"/>
      <c r="M45" s="270"/>
      <c r="N45" s="395"/>
      <c r="O45" s="395"/>
      <c r="P45" s="395"/>
      <c r="Q45" s="395"/>
      <c r="R45" s="395"/>
      <c r="S45" s="395"/>
      <c r="T45" s="395"/>
      <c r="U45" s="395"/>
      <c r="V45" s="10"/>
      <c r="W45" s="10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8"/>
      <c r="AL45" s="398"/>
      <c r="AM45" s="398"/>
      <c r="AN45" s="14"/>
    </row>
    <row r="46" spans="1:40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4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</sheetData>
  <sheetProtection sheet="1" objects="1" scenarios="1" selectLockedCells="1"/>
  <mergeCells count="126">
    <mergeCell ref="AB4:AH4"/>
    <mergeCell ref="AI4:AM4"/>
    <mergeCell ref="B4:G4"/>
    <mergeCell ref="H4:N4"/>
    <mergeCell ref="O4:S4"/>
    <mergeCell ref="B7:E7"/>
    <mergeCell ref="F6:S7"/>
    <mergeCell ref="AD6:AL6"/>
    <mergeCell ref="D22:S22"/>
    <mergeCell ref="D13:S13"/>
    <mergeCell ref="D14:S14"/>
    <mergeCell ref="Z13:AM13"/>
    <mergeCell ref="Z14:AM14"/>
    <mergeCell ref="Z16:AM16"/>
    <mergeCell ref="Z17:AM17"/>
    <mergeCell ref="U13:Y13"/>
    <mergeCell ref="Z21:AM21"/>
    <mergeCell ref="Z22:AM22"/>
    <mergeCell ref="D23:S23"/>
    <mergeCell ref="D24:S24"/>
    <mergeCell ref="D15:S15"/>
    <mergeCell ref="D16:S16"/>
    <mergeCell ref="D17:S17"/>
    <mergeCell ref="D18:S18"/>
    <mergeCell ref="U21:Y21"/>
    <mergeCell ref="U22:Y22"/>
    <mergeCell ref="U24:Y24"/>
    <mergeCell ref="D19:S19"/>
    <mergeCell ref="D20:S20"/>
    <mergeCell ref="D21:S21"/>
    <mergeCell ref="B1:S1"/>
    <mergeCell ref="AC3:AH3"/>
    <mergeCell ref="AI3:AK3"/>
    <mergeCell ref="AL3:AM3"/>
    <mergeCell ref="O5:S5"/>
    <mergeCell ref="C12:S12"/>
    <mergeCell ref="AI5:AM5"/>
    <mergeCell ref="B2:I2"/>
    <mergeCell ref="J2:S2"/>
    <mergeCell ref="B3:I3"/>
    <mergeCell ref="J3:S3"/>
    <mergeCell ref="B5:G5"/>
    <mergeCell ref="H5:N5"/>
    <mergeCell ref="U5:AA5"/>
    <mergeCell ref="U7:W7"/>
    <mergeCell ref="X7:AL7"/>
    <mergeCell ref="AB5:AH5"/>
    <mergeCell ref="AF10:AG10"/>
    <mergeCell ref="AA10:AD10"/>
    <mergeCell ref="U12:Y12"/>
    <mergeCell ref="Z12:AM12"/>
    <mergeCell ref="U2:X2"/>
    <mergeCell ref="Y2:AL2"/>
    <mergeCell ref="U4:AA4"/>
    <mergeCell ref="D32:S32"/>
    <mergeCell ref="D33:S33"/>
    <mergeCell ref="D25:S25"/>
    <mergeCell ref="D26:S26"/>
    <mergeCell ref="D27:S27"/>
    <mergeCell ref="U27:Y27"/>
    <mergeCell ref="D28:S28"/>
    <mergeCell ref="D29:S29"/>
    <mergeCell ref="D30:S30"/>
    <mergeCell ref="U28:Y28"/>
    <mergeCell ref="Z23:AM23"/>
    <mergeCell ref="Z27:AM27"/>
    <mergeCell ref="U26:Y26"/>
    <mergeCell ref="Z26:AM26"/>
    <mergeCell ref="U25:Y25"/>
    <mergeCell ref="Z25:AM25"/>
    <mergeCell ref="U14:Y14"/>
    <mergeCell ref="U17:Y17"/>
    <mergeCell ref="U16:Y16"/>
    <mergeCell ref="Z18:AM18"/>
    <mergeCell ref="Z19:AM19"/>
    <mergeCell ref="Z20:AM20"/>
    <mergeCell ref="U15:Y15"/>
    <mergeCell ref="U18:Y18"/>
    <mergeCell ref="U19:Y19"/>
    <mergeCell ref="U20:Y20"/>
    <mergeCell ref="Z24:AM24"/>
    <mergeCell ref="U23:Y23"/>
    <mergeCell ref="Z15:AM15"/>
    <mergeCell ref="B45:E45"/>
    <mergeCell ref="F45:I45"/>
    <mergeCell ref="J45:M45"/>
    <mergeCell ref="N45:U45"/>
    <mergeCell ref="J38:AM39"/>
    <mergeCell ref="AF40:AM40"/>
    <mergeCell ref="B38:I38"/>
    <mergeCell ref="X40:AE40"/>
    <mergeCell ref="H43:U43"/>
    <mergeCell ref="B44:G44"/>
    <mergeCell ref="H42:U42"/>
    <mergeCell ref="B43:G43"/>
    <mergeCell ref="B41:G41"/>
    <mergeCell ref="H41:U41"/>
    <mergeCell ref="B42:G42"/>
    <mergeCell ref="B40:G40"/>
    <mergeCell ref="H40:U40"/>
    <mergeCell ref="X41:AM45"/>
    <mergeCell ref="H44:U44"/>
    <mergeCell ref="Z28:AM28"/>
    <mergeCell ref="Z29:AM29"/>
    <mergeCell ref="Z30:AM30"/>
    <mergeCell ref="D37:S37"/>
    <mergeCell ref="Z31:AM31"/>
    <mergeCell ref="Z32:AM32"/>
    <mergeCell ref="Z33:AM33"/>
    <mergeCell ref="U29:Y29"/>
    <mergeCell ref="U30:Y30"/>
    <mergeCell ref="U31:Y31"/>
    <mergeCell ref="U32:Y32"/>
    <mergeCell ref="U33:Y33"/>
    <mergeCell ref="Z35:AM35"/>
    <mergeCell ref="Z34:AM34"/>
    <mergeCell ref="D36:S36"/>
    <mergeCell ref="D34:S34"/>
    <mergeCell ref="D35:S35"/>
    <mergeCell ref="U37:Y37"/>
    <mergeCell ref="U36:Y36"/>
    <mergeCell ref="U35:Y35"/>
    <mergeCell ref="U34:Y34"/>
    <mergeCell ref="Z37:AM37"/>
    <mergeCell ref="Z36:AM36"/>
    <mergeCell ref="D31:S31"/>
  </mergeCells>
  <conditionalFormatting sqref="U5:AA5">
    <cfRule type="cellIs" dxfId="1" priority="2" operator="notEqual">
      <formula>0</formula>
    </cfRule>
  </conditionalFormatting>
  <conditionalFormatting sqref="AI5:AM5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 alignWithMargins="0">
    <oddFooter>&amp;L&amp;F
&amp;D&amp;C        &amp;RBaumer
Frauenfeld, Switzerland</oddFooter>
  </headerFooter>
  <ignoredErrors>
    <ignoredError sqref="C13 C14:C22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7"/>
  <sheetViews>
    <sheetView zoomScaleNormal="100" workbookViewId="0">
      <selection activeCell="C13" sqref="C13"/>
    </sheetView>
  </sheetViews>
  <sheetFormatPr baseColWidth="10" defaultColWidth="11.28515625" defaultRowHeight="12.75" x14ac:dyDescent="0.2"/>
  <cols>
    <col min="1" max="2" width="3.85546875" style="102" bestFit="1" customWidth="1"/>
    <col min="3" max="3" width="45.28515625" style="102" customWidth="1"/>
    <col min="4" max="4" width="3" style="100" bestFit="1" customWidth="1"/>
    <col min="5" max="5" width="15" style="100" bestFit="1" customWidth="1"/>
    <col min="6" max="6" width="5" style="100" bestFit="1" customWidth="1"/>
    <col min="7" max="7" width="17.42578125" style="126" bestFit="1" customWidth="1"/>
    <col min="8" max="16384" width="11.28515625" style="100"/>
  </cols>
  <sheetData>
    <row r="1" spans="1:7" ht="128.25" customHeight="1" x14ac:dyDescent="0.2">
      <c r="A1" s="146" t="s">
        <v>4</v>
      </c>
      <c r="B1" s="147" t="s">
        <v>4</v>
      </c>
      <c r="C1" s="148" t="s">
        <v>88</v>
      </c>
      <c r="D1" s="149">
        <v>1</v>
      </c>
      <c r="E1" s="150" t="s">
        <v>13</v>
      </c>
      <c r="F1" s="150" t="s">
        <v>5</v>
      </c>
      <c r="G1" s="152">
        <v>0</v>
      </c>
    </row>
    <row r="2" spans="1:7" ht="134.25" customHeight="1" x14ac:dyDescent="0.2">
      <c r="A2" s="147" t="s">
        <v>3</v>
      </c>
      <c r="B2" s="147" t="s">
        <v>3</v>
      </c>
      <c r="C2" s="148" t="s">
        <v>101</v>
      </c>
      <c r="D2" s="149">
        <v>2</v>
      </c>
      <c r="E2" s="150" t="s">
        <v>14</v>
      </c>
      <c r="F2" s="150" t="s">
        <v>16</v>
      </c>
      <c r="G2" s="151" t="s">
        <v>38</v>
      </c>
    </row>
    <row r="3" spans="1:7" ht="129" customHeight="1" x14ac:dyDescent="0.2">
      <c r="A3" s="146"/>
      <c r="B3" s="147"/>
      <c r="C3" s="148" t="s">
        <v>92</v>
      </c>
      <c r="D3" s="149">
        <v>3</v>
      </c>
      <c r="E3" s="150"/>
      <c r="F3" s="150" t="s">
        <v>3</v>
      </c>
      <c r="G3" s="151" t="s">
        <v>39</v>
      </c>
    </row>
    <row r="4" spans="1:7" ht="116.45" customHeight="1" x14ac:dyDescent="0.2">
      <c r="A4" s="146"/>
      <c r="B4" s="147"/>
      <c r="C4" s="148" t="s">
        <v>102</v>
      </c>
      <c r="D4" s="149">
        <v>4</v>
      </c>
      <c r="E4" s="150"/>
      <c r="F4" s="150"/>
      <c r="G4" s="151" t="s">
        <v>40</v>
      </c>
    </row>
    <row r="5" spans="1:7" ht="108" x14ac:dyDescent="0.2">
      <c r="A5" s="146"/>
      <c r="B5" s="147"/>
      <c r="C5" s="148" t="s">
        <v>96</v>
      </c>
      <c r="D5" s="149">
        <v>5</v>
      </c>
      <c r="E5" s="150"/>
      <c r="F5" s="150"/>
      <c r="G5" s="151" t="s">
        <v>41</v>
      </c>
    </row>
    <row r="6" spans="1:7" ht="108" x14ac:dyDescent="0.2">
      <c r="A6" s="146"/>
      <c r="B6" s="147"/>
      <c r="C6" s="148" t="s">
        <v>97</v>
      </c>
      <c r="D6" s="149">
        <v>6</v>
      </c>
      <c r="E6" s="150"/>
      <c r="F6" s="150"/>
      <c r="G6" s="151" t="s">
        <v>42</v>
      </c>
    </row>
    <row r="7" spans="1:7" ht="128.25" customHeight="1" x14ac:dyDescent="0.2">
      <c r="A7" s="147"/>
      <c r="B7" s="147"/>
      <c r="C7" s="148" t="s">
        <v>103</v>
      </c>
      <c r="D7" s="149">
        <v>7</v>
      </c>
      <c r="E7" s="149"/>
      <c r="F7" s="149"/>
      <c r="G7" s="151" t="s">
        <v>89</v>
      </c>
    </row>
    <row r="8" spans="1:7" ht="122.25" customHeight="1" x14ac:dyDescent="0.2">
      <c r="A8" s="147"/>
      <c r="B8" s="147"/>
      <c r="C8" s="148" t="s">
        <v>94</v>
      </c>
      <c r="D8" s="149">
        <v>8</v>
      </c>
      <c r="E8" s="149"/>
      <c r="F8" s="149"/>
      <c r="G8" s="151" t="s">
        <v>90</v>
      </c>
    </row>
    <row r="9" spans="1:7" x14ac:dyDescent="0.2">
      <c r="A9" s="147"/>
      <c r="B9" s="147"/>
      <c r="C9" s="147"/>
      <c r="D9" s="149">
        <v>9</v>
      </c>
      <c r="E9" s="149"/>
      <c r="F9" s="149"/>
      <c r="G9" s="151" t="s">
        <v>91</v>
      </c>
    </row>
    <row r="10" spans="1:7" x14ac:dyDescent="0.2">
      <c r="A10" s="147"/>
      <c r="B10" s="147"/>
      <c r="C10" s="147"/>
      <c r="D10" s="149">
        <v>10</v>
      </c>
      <c r="E10" s="149"/>
      <c r="F10" s="149"/>
      <c r="G10" s="151" t="s">
        <v>95</v>
      </c>
    </row>
    <row r="11" spans="1:7" x14ac:dyDescent="0.2">
      <c r="A11" s="101"/>
      <c r="B11" s="101"/>
      <c r="C11" s="101"/>
      <c r="D11" s="153"/>
      <c r="E11" s="153"/>
      <c r="F11" s="153"/>
      <c r="G11" s="154"/>
    </row>
    <row r="12" spans="1:7" x14ac:dyDescent="0.2">
      <c r="A12" s="101"/>
      <c r="B12" s="101"/>
      <c r="C12" s="101"/>
      <c r="D12" s="153"/>
      <c r="E12" s="153"/>
      <c r="F12" s="153"/>
      <c r="G12" s="154"/>
    </row>
    <row r="13" spans="1:7" x14ac:dyDescent="0.2">
      <c r="A13" s="101"/>
      <c r="B13" s="101"/>
      <c r="C13" s="101"/>
      <c r="D13" s="153"/>
      <c r="E13" s="153"/>
      <c r="F13" s="153"/>
      <c r="G13" s="154"/>
    </row>
    <row r="14" spans="1:7" x14ac:dyDescent="0.2">
      <c r="A14" s="101"/>
      <c r="B14" s="101"/>
      <c r="C14" s="101"/>
      <c r="D14" s="153"/>
      <c r="E14" s="153"/>
      <c r="F14" s="153"/>
      <c r="G14" s="154"/>
    </row>
    <row r="15" spans="1:7" x14ac:dyDescent="0.2">
      <c r="A15" s="101"/>
      <c r="B15" s="101"/>
      <c r="C15" s="101"/>
      <c r="D15" s="153"/>
      <c r="E15" s="153"/>
      <c r="F15" s="153"/>
      <c r="G15" s="154"/>
    </row>
    <row r="16" spans="1:7" x14ac:dyDescent="0.2">
      <c r="A16" s="101"/>
      <c r="B16" s="101"/>
      <c r="C16" s="101"/>
      <c r="D16" s="153"/>
      <c r="E16" s="153"/>
      <c r="F16" s="153"/>
      <c r="G16" s="154"/>
    </row>
    <row r="17" spans="1:7" x14ac:dyDescent="0.2">
      <c r="A17" s="101"/>
      <c r="B17" s="101"/>
      <c r="C17" s="101"/>
      <c r="D17" s="153"/>
      <c r="E17" s="153"/>
      <c r="F17" s="153"/>
      <c r="G17" s="154"/>
    </row>
  </sheetData>
  <sheetProtection selectLockedCells="1"/>
  <pageMargins left="0.7" right="0.7" top="0.78740157499999996" bottom="0.78740157499999996" header="0.3" footer="0.3"/>
  <pageSetup paperSize="9" orientation="portrait" r:id="rId1"/>
  <headerFooter>
    <oddHeader>&amp;L&amp;G&amp;R&amp;G</oddHeader>
    <oddFooter>&amp;L&amp;F
&amp;D&amp;C           &amp;P/&amp;N&amp;RBaumer
Frauenfeld, Switzerland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26"/>
  <sheetViews>
    <sheetView workbookViewId="0">
      <selection activeCell="E22" sqref="E21:E22"/>
    </sheetView>
  </sheetViews>
  <sheetFormatPr baseColWidth="10" defaultRowHeight="12.75" x14ac:dyDescent="0.2"/>
  <cols>
    <col min="1" max="3" width="17" customWidth="1"/>
    <col min="4" max="4" width="48.28515625" customWidth="1"/>
    <col min="5" max="5" width="67.7109375" customWidth="1"/>
  </cols>
  <sheetData>
    <row r="1" spans="1:7" ht="23.25" x14ac:dyDescent="0.35">
      <c r="A1" s="429" t="s">
        <v>72</v>
      </c>
      <c r="B1" s="430"/>
      <c r="C1" s="431"/>
      <c r="D1" s="158"/>
      <c r="E1" s="166">
        <v>81131619</v>
      </c>
      <c r="F1" s="157"/>
      <c r="G1" s="157"/>
    </row>
    <row r="2" spans="1:7" ht="15" x14ac:dyDescent="0.25">
      <c r="A2" s="159" t="s">
        <v>60</v>
      </c>
      <c r="B2" s="159" t="s">
        <v>61</v>
      </c>
      <c r="C2" s="432" t="s">
        <v>62</v>
      </c>
      <c r="D2" s="433"/>
      <c r="E2" s="160" t="s">
        <v>63</v>
      </c>
      <c r="F2" s="157"/>
      <c r="G2" s="157"/>
    </row>
    <row r="3" spans="1:7" ht="15" x14ac:dyDescent="0.25">
      <c r="A3" s="161" t="s">
        <v>73</v>
      </c>
      <c r="B3" s="161" t="s">
        <v>74</v>
      </c>
      <c r="C3" s="434" t="s">
        <v>75</v>
      </c>
      <c r="D3" s="435"/>
      <c r="E3" s="162" t="s">
        <v>63</v>
      </c>
      <c r="F3" s="157"/>
      <c r="G3" s="157"/>
    </row>
    <row r="4" spans="1:7" x14ac:dyDescent="0.2">
      <c r="A4" s="436" t="s">
        <v>64</v>
      </c>
      <c r="B4" s="437"/>
      <c r="C4" s="437"/>
      <c r="D4" s="437"/>
      <c r="E4" s="438"/>
      <c r="F4" s="157"/>
      <c r="G4" s="157"/>
    </row>
    <row r="5" spans="1:7" ht="14.45" customHeight="1" x14ac:dyDescent="0.25">
      <c r="A5" s="159" t="s">
        <v>65</v>
      </c>
      <c r="B5" s="159" t="s">
        <v>66</v>
      </c>
      <c r="C5" s="159" t="s">
        <v>67</v>
      </c>
      <c r="D5" s="176" t="s">
        <v>68</v>
      </c>
      <c r="E5" s="159" t="s">
        <v>69</v>
      </c>
      <c r="F5" s="157"/>
      <c r="G5" s="157"/>
    </row>
    <row r="6" spans="1:7" ht="15" x14ac:dyDescent="0.2">
      <c r="A6" s="163">
        <v>1</v>
      </c>
      <c r="B6" s="163">
        <v>20150209</v>
      </c>
      <c r="C6" s="163" t="s">
        <v>76</v>
      </c>
      <c r="D6" s="179" t="s">
        <v>70</v>
      </c>
      <c r="E6" s="169" t="s">
        <v>71</v>
      </c>
      <c r="F6" s="157"/>
      <c r="G6" s="157"/>
    </row>
    <row r="7" spans="1:7" ht="39.6" customHeight="1" x14ac:dyDescent="0.2">
      <c r="A7" s="163">
        <v>2</v>
      </c>
      <c r="B7" s="173">
        <v>20150309</v>
      </c>
      <c r="C7" s="167" t="s">
        <v>19</v>
      </c>
      <c r="D7" s="177" t="s">
        <v>17</v>
      </c>
      <c r="E7" s="170" t="s">
        <v>18</v>
      </c>
      <c r="F7" s="157"/>
      <c r="G7" s="157"/>
    </row>
    <row r="8" spans="1:7" ht="14.45" customHeight="1" x14ac:dyDescent="0.2">
      <c r="A8" s="163">
        <v>3</v>
      </c>
      <c r="B8" s="173">
        <v>20150507</v>
      </c>
      <c r="C8" s="168" t="s">
        <v>19</v>
      </c>
      <c r="D8" s="177" t="s">
        <v>20</v>
      </c>
      <c r="E8" s="171" t="s">
        <v>21</v>
      </c>
      <c r="F8" s="157"/>
      <c r="G8" s="157"/>
    </row>
    <row r="9" spans="1:7" ht="25.5" x14ac:dyDescent="0.2">
      <c r="A9" s="163">
        <v>4</v>
      </c>
      <c r="B9" s="173">
        <v>20151217</v>
      </c>
      <c r="C9" s="168" t="s">
        <v>25</v>
      </c>
      <c r="D9" s="177" t="s">
        <v>23</v>
      </c>
      <c r="E9" s="171" t="s">
        <v>24</v>
      </c>
      <c r="F9" s="157"/>
      <c r="G9" s="157"/>
    </row>
    <row r="10" spans="1:7" ht="14.45" customHeight="1" x14ac:dyDescent="0.2">
      <c r="A10" s="163">
        <v>5</v>
      </c>
      <c r="B10" s="173">
        <v>20160405</v>
      </c>
      <c r="C10" s="167" t="s">
        <v>25</v>
      </c>
      <c r="D10" s="177" t="s">
        <v>26</v>
      </c>
      <c r="E10" s="170" t="s">
        <v>27</v>
      </c>
      <c r="F10" s="157"/>
      <c r="G10" s="157"/>
    </row>
    <row r="11" spans="1:7" ht="39.6" customHeight="1" x14ac:dyDescent="0.2">
      <c r="A11" s="163">
        <v>6</v>
      </c>
      <c r="B11" s="174">
        <v>20160822</v>
      </c>
      <c r="C11" s="175" t="s">
        <v>25</v>
      </c>
      <c r="D11" s="177" t="s">
        <v>77</v>
      </c>
      <c r="E11" s="172" t="s">
        <v>78</v>
      </c>
      <c r="F11" s="157"/>
      <c r="G11" s="157"/>
    </row>
    <row r="12" spans="1:7" ht="25.5" x14ac:dyDescent="0.2">
      <c r="A12" s="178">
        <v>7</v>
      </c>
      <c r="B12" s="180">
        <v>20161122</v>
      </c>
      <c r="C12" s="181" t="s">
        <v>25</v>
      </c>
      <c r="D12" s="182" t="s">
        <v>79</v>
      </c>
      <c r="E12" s="189" t="s">
        <v>81</v>
      </c>
      <c r="F12" s="164"/>
      <c r="G12" s="164"/>
    </row>
    <row r="13" spans="1:7" ht="38.25" x14ac:dyDescent="0.2">
      <c r="A13" s="190">
        <v>8</v>
      </c>
      <c r="B13" s="180">
        <v>20170131</v>
      </c>
      <c r="C13" s="181" t="s">
        <v>25</v>
      </c>
      <c r="D13" s="191" t="s">
        <v>80</v>
      </c>
      <c r="E13" s="213" t="s">
        <v>82</v>
      </c>
      <c r="F13" s="164"/>
      <c r="G13" s="164"/>
    </row>
    <row r="14" spans="1:7" ht="25.5" x14ac:dyDescent="0.2">
      <c r="A14" s="190">
        <v>9</v>
      </c>
      <c r="B14" s="180">
        <v>20170519</v>
      </c>
      <c r="C14" s="181" t="s">
        <v>25</v>
      </c>
      <c r="D14" s="238" t="s">
        <v>83</v>
      </c>
      <c r="E14" s="239" t="s">
        <v>84</v>
      </c>
      <c r="F14" s="164"/>
      <c r="G14" s="164"/>
    </row>
    <row r="15" spans="1:7" ht="25.5" x14ac:dyDescent="0.2">
      <c r="A15" s="190">
        <v>10</v>
      </c>
      <c r="B15" s="180">
        <v>20171222</v>
      </c>
      <c r="C15" s="181" t="s">
        <v>85</v>
      </c>
      <c r="D15" s="240" t="s">
        <v>86</v>
      </c>
      <c r="E15" s="241" t="s">
        <v>87</v>
      </c>
      <c r="F15" s="164"/>
      <c r="G15" s="164"/>
    </row>
    <row r="16" spans="1:7" x14ac:dyDescent="0.2">
      <c r="A16" s="190">
        <v>11</v>
      </c>
      <c r="B16" s="180">
        <v>20190726</v>
      </c>
      <c r="C16" s="181" t="s">
        <v>25</v>
      </c>
      <c r="D16" s="240" t="s">
        <v>93</v>
      </c>
      <c r="E16" s="240" t="s">
        <v>93</v>
      </c>
      <c r="F16" s="164"/>
      <c r="G16" s="164"/>
    </row>
    <row r="17" spans="1:7" ht="25.5" x14ac:dyDescent="0.2">
      <c r="A17" s="190">
        <v>12</v>
      </c>
      <c r="B17" s="194">
        <v>20220909</v>
      </c>
      <c r="C17" s="181" t="s">
        <v>98</v>
      </c>
      <c r="D17" s="240" t="s">
        <v>99</v>
      </c>
      <c r="E17" s="241" t="s">
        <v>100</v>
      </c>
      <c r="F17" s="164"/>
      <c r="G17" s="164"/>
    </row>
    <row r="18" spans="1:7" x14ac:dyDescent="0.2">
      <c r="A18" s="190"/>
      <c r="B18" s="194"/>
      <c r="C18" s="181"/>
      <c r="D18" s="192"/>
      <c r="E18" s="193"/>
      <c r="F18" s="164"/>
      <c r="G18" s="164"/>
    </row>
    <row r="19" spans="1:7" x14ac:dyDescent="0.2">
      <c r="A19" s="195"/>
      <c r="B19" s="196"/>
      <c r="C19" s="181"/>
      <c r="D19" s="192"/>
      <c r="E19" s="193"/>
      <c r="F19" s="164"/>
      <c r="G19" s="164"/>
    </row>
    <row r="20" spans="1:7" x14ac:dyDescent="0.2">
      <c r="A20" s="195"/>
      <c r="B20" s="196"/>
      <c r="C20" s="181"/>
      <c r="D20" s="192"/>
      <c r="E20" s="193"/>
      <c r="F20" s="164"/>
      <c r="G20" s="164"/>
    </row>
    <row r="21" spans="1:7" x14ac:dyDescent="0.2">
      <c r="A21" s="195"/>
      <c r="B21" s="196"/>
      <c r="C21" s="181"/>
      <c r="D21" s="192"/>
      <c r="E21" s="193"/>
      <c r="F21" s="164"/>
      <c r="G21" s="164"/>
    </row>
    <row r="22" spans="1:7" x14ac:dyDescent="0.2">
      <c r="A22" s="195"/>
      <c r="B22" s="196"/>
      <c r="C22" s="181"/>
      <c r="D22" s="192"/>
      <c r="E22" s="193"/>
      <c r="F22" s="164"/>
      <c r="G22" s="164"/>
    </row>
    <row r="23" spans="1:7" x14ac:dyDescent="0.2">
      <c r="A23" s="197"/>
      <c r="B23" s="198"/>
      <c r="C23" s="181"/>
      <c r="D23" s="192"/>
      <c r="E23" s="199"/>
      <c r="F23" s="164"/>
      <c r="G23" s="164"/>
    </row>
    <row r="24" spans="1:7" x14ac:dyDescent="0.2">
      <c r="A24" s="197"/>
      <c r="B24" s="198"/>
      <c r="C24" s="181"/>
      <c r="D24" s="192"/>
      <c r="E24" s="199"/>
      <c r="F24" s="164"/>
      <c r="G24" s="164"/>
    </row>
    <row r="25" spans="1:7" x14ac:dyDescent="0.2">
      <c r="A25" s="197"/>
      <c r="B25" s="198"/>
      <c r="C25" s="181"/>
      <c r="D25" s="200"/>
      <c r="E25" s="198"/>
      <c r="F25" s="164"/>
      <c r="G25" s="164"/>
    </row>
    <row r="26" spans="1:7" x14ac:dyDescent="0.2">
      <c r="A26" s="188"/>
      <c r="B26" s="164"/>
      <c r="C26" s="165"/>
      <c r="D26" s="164"/>
      <c r="E26" s="164"/>
      <c r="F26" s="164"/>
      <c r="G26" s="164"/>
    </row>
  </sheetData>
  <mergeCells count="4">
    <mergeCell ref="A1:C1"/>
    <mergeCell ref="C2:D2"/>
    <mergeCell ref="C3:D3"/>
    <mergeCell ref="A4:E4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BaumerTag xmlns="cab017f1-0d01-4fbc-be3b-f2bd8f109dd6">Working documents</SearchBaumerTag>
    <Doc_x0020_type xmlns="cab017f1-0d01-4fbc-be3b-f2bd8f109d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FDF2B6B866846BA37D204FF86FB24" ma:contentTypeVersion="4" ma:contentTypeDescription="Create a new document." ma:contentTypeScope="" ma:versionID="e03bffa816cd32f9d09197ae1044b275">
  <xsd:schema xmlns:xsd="http://www.w3.org/2001/XMLSchema" xmlns:xs="http://www.w3.org/2001/XMLSchema" xmlns:p="http://schemas.microsoft.com/office/2006/metadata/properties" xmlns:ns2="cab017f1-0d01-4fbc-be3b-f2bd8f109dd6" xmlns:ns3="dcd73704-a94a-47d9-a8f9-a8720de2d211" targetNamespace="http://schemas.microsoft.com/office/2006/metadata/properties" ma:root="true" ma:fieldsID="910fd414fd53332c452af43fcf109168" ns2:_="" ns3:_="">
    <xsd:import namespace="cab017f1-0d01-4fbc-be3b-f2bd8f109dd6"/>
    <xsd:import namespace="dcd73704-a94a-47d9-a8f9-a8720de2d211"/>
    <xsd:element name="properties">
      <xsd:complexType>
        <xsd:sequence>
          <xsd:element name="documentManagement">
            <xsd:complexType>
              <xsd:all>
                <xsd:element ref="ns2:SearchBaumerTag" minOccurs="0"/>
                <xsd:element ref="ns2:Doc_x0020_typ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017f1-0d01-4fbc-be3b-f2bd8f109dd6" elementFormDefault="qualified">
    <xsd:import namespace="http://schemas.microsoft.com/office/2006/documentManagement/types"/>
    <xsd:import namespace="http://schemas.microsoft.com/office/infopath/2007/PartnerControls"/>
    <xsd:element name="SearchBaumerTag" ma:index="8" nillable="true" ma:displayName="SearchBaumerTag" ma:default="Working documents" ma:description="Internal metadata for the search engine" ma:format="Dropdown" ma:internalName="SearchBaumerTag">
      <xsd:simpleType>
        <xsd:restriction base="dms:Choice">
          <xsd:enumeration value="Working documents"/>
        </xsd:restriction>
      </xsd:simpleType>
    </xsd:element>
    <xsd:element name="Doc_x0020_type" ma:index="10" nillable="true" ma:displayName="Doc type" ma:list="0dd68a2c-58e0-49ac-9e13-3e401eaab17d" ma:internalName="Doc_x0020_typ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73704-a94a-47d9-a8f9-a8720de2d21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C27580-F004-4E7B-85EA-15F39B66D6C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92AE1BC-6BC3-4BF7-8BF9-2005282B8C50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e7b51557-81f9-4e64-8758-5330901a8bf6"/>
    <ds:schemaRef ds:uri="http://www.w3.org/XML/1998/namespace"/>
    <ds:schemaRef ds:uri="http://purl.org/dc/dcmitype/"/>
    <ds:schemaRef ds:uri="cab017f1-0d01-4fbc-be3b-f2bd8f109dd6"/>
  </ds:schemaRefs>
</ds:datastoreItem>
</file>

<file path=customXml/itemProps3.xml><?xml version="1.0" encoding="utf-8"?>
<ds:datastoreItem xmlns:ds="http://schemas.openxmlformats.org/officeDocument/2006/customXml" ds:itemID="{D9A5DBC0-0E08-479C-8963-8A2A23A4BD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8F4FF7-46A5-4CE9-BE6A-72E93419F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017f1-0d01-4fbc-be3b-f2bd8f109dd6"/>
    <ds:schemaRef ds:uri="dcd73704-a94a-47d9-a8f9-a8720de2d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Cover Sheet - Deckblatt</vt:lpstr>
      <vt:lpstr>Test Results - Prüfergeb. (1)</vt:lpstr>
      <vt:lpstr>Test Results - Prüfergeb. (2)</vt:lpstr>
      <vt:lpstr>Test Results - Prüfergeb. (3)</vt:lpstr>
      <vt:lpstr>Test Results - Prüfergeb. (4)</vt:lpstr>
      <vt:lpstr>Test Results - Prüfergeb. (5)</vt:lpstr>
      <vt:lpstr>Attachments Anlagen</vt:lpstr>
      <vt:lpstr>PullDown</vt:lpstr>
      <vt:lpstr>Change Historie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Erstmusterprüfbericht nach VDA</dc:subject>
  <dc:creator>Meyer Wolfgang</dc:creator>
  <cp:keywords>Musterbeurteilung, Muster, Disposition, Freigabe, EMPB, ISI, ISIR, Erstmusterprüfung, Erstbemusterung, Bemusterung, Erstmusterprozess, Initial sample Inspection_x000d_
Erstmusterbestellung, Erstmusterpruefung, OF_TPL_81113261_EMBP_Leiterplatte, 04.03.04</cp:keywords>
  <dc:description>Anpassung auf Miele LE</dc:description>
  <cp:lastModifiedBy>Spiess Alexander</cp:lastModifiedBy>
  <cp:lastPrinted>2017-02-17T10:11:40Z</cp:lastPrinted>
  <dcterms:created xsi:type="dcterms:W3CDTF">2001-12-04T14:36:57Z</dcterms:created>
  <dcterms:modified xsi:type="dcterms:W3CDTF">2022-09-30T08:31:10Z</dcterms:modified>
  <cp:category>EMP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TUUVNV6Q6XDZ-19-1022</vt:lpwstr>
  </property>
  <property fmtid="{D5CDD505-2E9C-101B-9397-08002B2CF9AE}" pid="3" name="_dlc_DocIdItemGuid">
    <vt:lpwstr>6c8b6c1b-0594-4b5c-b5a3-3e5bd5bf5c88</vt:lpwstr>
  </property>
  <property fmtid="{D5CDD505-2E9C-101B-9397-08002B2CF9AE}" pid="4" name="_dlc_DocIdUrl">
    <vt:lpwstr>http://sp02.com.miele.net/sites/gtzeciprojects/rollout/_layouts/DocIdRedir.aspx?ID=TUUVNV6Q6XDZ-19-1022, TUUVNV6Q6XDZ-19-1022</vt:lpwstr>
  </property>
  <property fmtid="{D5CDD505-2E9C-101B-9397-08002B2CF9AE}" pid="5" name="ContentTypeId">
    <vt:lpwstr>0x0101001F1FDF2B6B866846BA37D204FF86FB24</vt:lpwstr>
  </property>
  <property fmtid="{D5CDD505-2E9C-101B-9397-08002B2CF9AE}" pid="6" name="Order">
    <vt:r8>382400</vt:r8>
  </property>
  <property fmtid="{D5CDD505-2E9C-101B-9397-08002B2CF9AE}" pid="7" name="Validity">
    <vt:lpwstr>;#ALL;#</vt:lpwstr>
  </property>
  <property fmtid="{D5CDD505-2E9C-101B-9397-08002B2CF9AE}" pid="8" name="Topic">
    <vt:lpwstr>Musterbeurteilung, Muster, Disposition, Freigabe, EMPB, ISI, ISIR, Erstmusterprüfung, Erstbemusterung, Bemusterung, Erstmusterprozess, Initial sample Inspection
Erstmusterbestellung, Erstmusterpruefung, OF_TPL_81113261_EMBP_Leiterplatte, 04.03.04</vt:lpwstr>
  </property>
  <property fmtid="{D5CDD505-2E9C-101B-9397-08002B2CF9AE}" pid="9" name="Language">
    <vt:lpwstr>;#DE;#EN;#</vt:lpwstr>
  </property>
  <property fmtid="{D5CDD505-2E9C-101B-9397-08002B2CF9AE}" pid="10" name="Level">
    <vt:lpwstr>Site</vt:lpwstr>
  </property>
  <property fmtid="{D5CDD505-2E9C-101B-9397-08002B2CF9AE}" pid="11" name="Retention period">
    <vt:lpwstr>none</vt:lpwstr>
  </property>
  <property fmtid="{D5CDD505-2E9C-101B-9397-08002B2CF9AE}" pid="12" name="Storage">
    <vt:lpwstr>E</vt:lpwstr>
  </property>
  <property fmtid="{D5CDD505-2E9C-101B-9397-08002B2CF9AE}" pid="13" name="Validity / Gültigkeit">
    <vt:lpwstr>;#BECH;#BGDE;#BIDE;#BODE;#BUDE;#BTDE;#</vt:lpwstr>
  </property>
  <property fmtid="{D5CDD505-2E9C-101B-9397-08002B2CF9AE}" pid="14" name="Doc Type">
    <vt:lpwstr>SOP/P</vt:lpwstr>
  </property>
  <property fmtid="{D5CDD505-2E9C-101B-9397-08002B2CF9AE}" pid="15" name="BBS Process">
    <vt:lpwstr>;#05.;#</vt:lpwstr>
  </property>
  <property fmtid="{D5CDD505-2E9C-101B-9397-08002B2CF9AE}" pid="16" name="BBS Categorie">
    <vt:lpwstr>TPL</vt:lpwstr>
  </property>
  <property fmtid="{D5CDD505-2E9C-101B-9397-08002B2CF9AE}" pid="17" name="Change History">
    <vt:lpwstr>04.05.2018: Schlagworte ergänzt</vt:lpwstr>
  </property>
  <property fmtid="{D5CDD505-2E9C-101B-9397-08002B2CF9AE}" pid="18" name="Löschkennzeichen">
    <vt:bool>false</vt:bool>
  </property>
  <property fmtid="{D5CDD505-2E9C-101B-9397-08002B2CF9AE}" pid="19" name="Owner">
    <vt:lpwstr>69;#Meyer Wolfgang</vt:lpwstr>
  </property>
  <property fmtid="{D5CDD505-2E9C-101B-9397-08002B2CF9AE}" pid="20" name="WorkflowChangePath">
    <vt:lpwstr>21695a0c-671b-4820-9294-8d5cc2411e98,31;21695a0c-671b-4820-9294-8d5cc2411e98,31;eba9a058-924b-4dc9-9457-e38631ef93e6,33;</vt:lpwstr>
  </property>
</Properties>
</file>